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7635" windowHeight="4620" activeTab="3"/>
  </bookViews>
  <sheets>
    <sheet name="Men Cat 1-2" sheetId="1" r:id="rId1"/>
    <sheet name="Men Cat 3" sheetId="2" r:id="rId2"/>
    <sheet name="Men Cat 4" sheetId="3" r:id="rId3"/>
    <sheet name="Men Cat 5" sheetId="4" r:id="rId4"/>
    <sheet name="Women" sheetId="5" r:id="rId5"/>
    <sheet name="Youth" sheetId="6" r:id="rId6"/>
    <sheet name="Para" sheetId="7" state="hidden" r:id="rId7"/>
    <sheet name="Team" sheetId="8" r:id="rId8"/>
    <sheet name="Upgrades" sheetId="9" r:id="rId9"/>
    <sheet name="How to Upgrade" sheetId="10" r:id="rId10"/>
  </sheets>
  <externalReferences>
    <externalReference r:id="rId11"/>
  </externalReferences>
  <calcPr calcId="145621"/>
</workbook>
</file>

<file path=xl/calcChain.xml><?xml version="1.0" encoding="utf-8"?>
<calcChain xmlns="http://schemas.openxmlformats.org/spreadsheetml/2006/main">
  <c r="Q52" i="9" l="1"/>
  <c r="O52" i="9"/>
  <c r="Q50" i="9"/>
  <c r="P50" i="9"/>
  <c r="O50" i="9"/>
  <c r="N50" i="9"/>
  <c r="Q49" i="9"/>
  <c r="P49" i="9"/>
  <c r="O49" i="9"/>
  <c r="N49" i="9"/>
  <c r="Q48" i="9"/>
  <c r="P48" i="9"/>
  <c r="O48" i="9"/>
  <c r="N48" i="9"/>
  <c r="Q47" i="9"/>
  <c r="P47" i="9"/>
  <c r="O47" i="9"/>
  <c r="N47" i="9"/>
  <c r="Q44" i="9"/>
  <c r="P44" i="9"/>
  <c r="O44" i="9"/>
  <c r="N44" i="9"/>
  <c r="Q43" i="9"/>
  <c r="P43" i="9"/>
  <c r="O43" i="9"/>
  <c r="N43" i="9"/>
  <c r="Q42" i="9"/>
  <c r="P42" i="9"/>
  <c r="O42" i="9"/>
  <c r="N42" i="9"/>
  <c r="Q41" i="9"/>
  <c r="P41" i="9"/>
  <c r="O41" i="9"/>
  <c r="N41" i="9"/>
  <c r="Q40" i="9"/>
  <c r="P40" i="9"/>
  <c r="O40" i="9"/>
  <c r="N40" i="9"/>
  <c r="Q39" i="9"/>
  <c r="P39" i="9"/>
  <c r="O39" i="9"/>
  <c r="N39" i="9"/>
  <c r="Q38" i="9"/>
  <c r="P38" i="9"/>
  <c r="O38" i="9"/>
  <c r="N38" i="9"/>
  <c r="Q37" i="9"/>
  <c r="P37" i="9"/>
  <c r="O37" i="9"/>
  <c r="N37" i="9"/>
  <c r="Q36" i="9"/>
  <c r="P36" i="9"/>
  <c r="O36" i="9"/>
  <c r="N36" i="9"/>
  <c r="Q34" i="9"/>
  <c r="P34" i="9"/>
  <c r="O34" i="9"/>
  <c r="N34" i="9"/>
  <c r="Q33" i="9"/>
  <c r="P33" i="9"/>
  <c r="O33" i="9"/>
  <c r="N33" i="9"/>
  <c r="Q32" i="9"/>
  <c r="P32" i="9"/>
  <c r="O32" i="9"/>
  <c r="N32" i="9"/>
  <c r="Q31" i="9"/>
  <c r="P31" i="9"/>
  <c r="O31" i="9"/>
  <c r="N31" i="9"/>
  <c r="Q30" i="9"/>
  <c r="P30" i="9"/>
  <c r="O30" i="9"/>
  <c r="N30" i="9"/>
  <c r="Q29" i="9"/>
  <c r="P29" i="9"/>
  <c r="O29" i="9"/>
  <c r="N29" i="9"/>
  <c r="Q28" i="9"/>
  <c r="P28" i="9"/>
  <c r="O28" i="9"/>
  <c r="N28" i="9"/>
  <c r="Q27" i="9"/>
  <c r="P27" i="9"/>
  <c r="O27" i="9"/>
  <c r="N27" i="9"/>
  <c r="Q26" i="9"/>
  <c r="P26" i="9"/>
  <c r="O26" i="9"/>
  <c r="N26" i="9"/>
  <c r="Q25" i="9"/>
  <c r="P25" i="9"/>
  <c r="O25" i="9"/>
  <c r="N25" i="9"/>
  <c r="Q24" i="9"/>
  <c r="P24" i="9"/>
  <c r="O24" i="9"/>
  <c r="N24" i="9"/>
  <c r="Q22" i="9"/>
  <c r="P22" i="9"/>
  <c r="O22" i="9"/>
  <c r="N22" i="9"/>
  <c r="Q21" i="9"/>
  <c r="P21" i="9"/>
  <c r="O21" i="9"/>
  <c r="N21" i="9"/>
  <c r="Q20" i="9"/>
  <c r="P20" i="9"/>
  <c r="O20" i="9"/>
  <c r="N20" i="9"/>
  <c r="Q19" i="9"/>
  <c r="P19" i="9"/>
  <c r="O19" i="9"/>
  <c r="N19" i="9"/>
  <c r="Q18" i="9"/>
  <c r="P18" i="9"/>
  <c r="O18" i="9"/>
  <c r="N18" i="9"/>
  <c r="Q17" i="9"/>
  <c r="P17" i="9"/>
  <c r="O17" i="9"/>
  <c r="N17" i="9"/>
  <c r="Q16" i="9"/>
  <c r="P16" i="9"/>
  <c r="O16" i="9"/>
  <c r="N16" i="9"/>
  <c r="Q15" i="9"/>
  <c r="P15" i="9"/>
  <c r="O15" i="9"/>
  <c r="N15" i="9"/>
  <c r="Q13" i="9"/>
  <c r="P13" i="9"/>
  <c r="O13" i="9"/>
  <c r="N13" i="9"/>
  <c r="Q12" i="9"/>
  <c r="P12" i="9"/>
  <c r="O12" i="9"/>
  <c r="N12" i="9"/>
  <c r="Q11" i="9"/>
  <c r="P11" i="9"/>
  <c r="O11" i="9"/>
  <c r="N11" i="9"/>
  <c r="Q8" i="9"/>
  <c r="P8" i="9"/>
  <c r="O8" i="9"/>
  <c r="N8" i="9"/>
  <c r="Q7" i="9"/>
  <c r="P7" i="9"/>
  <c r="O7" i="9"/>
  <c r="N7" i="9"/>
  <c r="Q6" i="9"/>
  <c r="P6" i="9"/>
  <c r="O6" i="9"/>
  <c r="N6" i="9"/>
  <c r="Q5" i="9"/>
  <c r="P5" i="9"/>
  <c r="O5" i="9"/>
  <c r="N5" i="9"/>
  <c r="Q4" i="9"/>
  <c r="P4" i="9"/>
  <c r="O4" i="9"/>
  <c r="N4" i="9"/>
  <c r="Q3" i="9"/>
  <c r="P3" i="9"/>
  <c r="O3" i="9"/>
  <c r="N3" i="9"/>
  <c r="Q2" i="9"/>
  <c r="P2" i="9"/>
  <c r="O2" i="9"/>
  <c r="N2" i="9"/>
  <c r="O24" i="6"/>
  <c r="N24" i="6"/>
  <c r="M24" i="6"/>
  <c r="L24" i="6"/>
  <c r="F24" i="6"/>
  <c r="E24" i="6"/>
  <c r="O23" i="6"/>
  <c r="N23" i="6"/>
  <c r="M23" i="6"/>
  <c r="L23" i="6"/>
  <c r="F23" i="6"/>
  <c r="E23" i="6"/>
  <c r="O22" i="6"/>
  <c r="N22" i="6"/>
  <c r="M22" i="6"/>
  <c r="L22" i="6"/>
  <c r="F22" i="6"/>
  <c r="E22" i="6"/>
  <c r="O21" i="6"/>
  <c r="N21" i="6"/>
  <c r="M21" i="6"/>
  <c r="L21" i="6"/>
  <c r="F21" i="6"/>
  <c r="E21" i="6"/>
  <c r="O20" i="6"/>
  <c r="N20" i="6"/>
  <c r="M20" i="6"/>
  <c r="L20" i="6"/>
  <c r="F20" i="6"/>
  <c r="E20" i="6"/>
  <c r="O19" i="6"/>
  <c r="N19" i="6"/>
  <c r="M19" i="6"/>
  <c r="L19" i="6"/>
  <c r="F19" i="6"/>
  <c r="E19" i="6"/>
  <c r="O18" i="6"/>
  <c r="N18" i="6"/>
  <c r="M18" i="6"/>
  <c r="L18" i="6"/>
  <c r="F18" i="6"/>
  <c r="E18" i="6"/>
  <c r="O17" i="6"/>
  <c r="N17" i="6"/>
  <c r="M17" i="6"/>
  <c r="L17" i="6"/>
  <c r="F17" i="6"/>
  <c r="E17" i="6"/>
  <c r="O16" i="6"/>
  <c r="N16" i="6"/>
  <c r="M16" i="6"/>
  <c r="L16" i="6"/>
  <c r="F16" i="6"/>
  <c r="E16" i="6"/>
  <c r="O15" i="6"/>
  <c r="N15" i="6"/>
  <c r="M15" i="6"/>
  <c r="L15" i="6"/>
  <c r="F15" i="6"/>
  <c r="E15" i="6"/>
  <c r="O14" i="6"/>
  <c r="N14" i="6"/>
  <c r="M14" i="6"/>
  <c r="L14" i="6"/>
  <c r="F14" i="6"/>
  <c r="E14" i="6"/>
  <c r="O13" i="6"/>
  <c r="N13" i="6"/>
  <c r="M13" i="6"/>
  <c r="L13" i="6"/>
  <c r="F13" i="6"/>
  <c r="E13" i="6"/>
  <c r="O12" i="6"/>
  <c r="N12" i="6"/>
  <c r="M12" i="6"/>
  <c r="L12" i="6"/>
  <c r="F12" i="6"/>
  <c r="E12" i="6"/>
  <c r="O11" i="6"/>
  <c r="N11" i="6"/>
  <c r="M11" i="6"/>
  <c r="L11" i="6"/>
  <c r="F11" i="6"/>
  <c r="E11" i="6"/>
  <c r="O10" i="6"/>
  <c r="N10" i="6"/>
  <c r="M10" i="6"/>
  <c r="L10" i="6"/>
  <c r="F10" i="6"/>
  <c r="E10" i="6"/>
  <c r="O9" i="6"/>
  <c r="N9" i="6"/>
  <c r="M9" i="6"/>
  <c r="L9" i="6"/>
  <c r="F9" i="6"/>
  <c r="E9" i="6"/>
  <c r="O8" i="6"/>
  <c r="N8" i="6"/>
  <c r="M8" i="6"/>
  <c r="L8" i="6"/>
  <c r="F8" i="6"/>
  <c r="E8" i="6"/>
  <c r="O7" i="6"/>
  <c r="N7" i="6"/>
  <c r="M7" i="6"/>
  <c r="L7" i="6"/>
  <c r="F7" i="6"/>
  <c r="E7" i="6"/>
  <c r="O6" i="6"/>
  <c r="N6" i="6"/>
  <c r="M6" i="6"/>
  <c r="L6" i="6"/>
  <c r="F6" i="6"/>
  <c r="E6" i="6"/>
  <c r="O5" i="6"/>
  <c r="N5" i="6"/>
  <c r="M5" i="6"/>
  <c r="L5" i="6"/>
  <c r="F5" i="6"/>
  <c r="E5" i="6"/>
  <c r="O4" i="6"/>
  <c r="N4" i="6"/>
  <c r="M4" i="6"/>
  <c r="L4" i="6"/>
  <c r="F4" i="6"/>
  <c r="E4" i="6"/>
  <c r="O3" i="6"/>
  <c r="N3" i="6"/>
  <c r="M3" i="6"/>
  <c r="L3" i="6"/>
  <c r="F3" i="6"/>
  <c r="E3" i="6"/>
  <c r="Q75" i="5"/>
  <c r="P75" i="5"/>
  <c r="O75" i="5"/>
  <c r="N75" i="5"/>
  <c r="G75" i="5"/>
  <c r="F75" i="5"/>
  <c r="Q74" i="5"/>
  <c r="P74" i="5"/>
  <c r="O74" i="5"/>
  <c r="N74" i="5"/>
  <c r="G74" i="5"/>
  <c r="F74" i="5"/>
  <c r="Q73" i="5"/>
  <c r="P73" i="5"/>
  <c r="O73" i="5"/>
  <c r="N73" i="5"/>
  <c r="G73" i="5"/>
  <c r="F73" i="5"/>
  <c r="Q72" i="5"/>
  <c r="P72" i="5"/>
  <c r="O72" i="5"/>
  <c r="N72" i="5"/>
  <c r="G72" i="5"/>
  <c r="F72" i="5"/>
  <c r="Q71" i="5"/>
  <c r="P71" i="5"/>
  <c r="O71" i="5"/>
  <c r="N71" i="5"/>
  <c r="G71" i="5"/>
  <c r="F71" i="5"/>
  <c r="Q70" i="5"/>
  <c r="P70" i="5"/>
  <c r="O70" i="5"/>
  <c r="N70" i="5"/>
  <c r="G70" i="5"/>
  <c r="F70" i="5"/>
  <c r="Q69" i="5"/>
  <c r="P69" i="5"/>
  <c r="O69" i="5"/>
  <c r="N69" i="5"/>
  <c r="G69" i="5"/>
  <c r="F69" i="5"/>
  <c r="Q68" i="5"/>
  <c r="P68" i="5"/>
  <c r="O68" i="5"/>
  <c r="N68" i="5"/>
  <c r="G68" i="5"/>
  <c r="F68" i="5"/>
  <c r="Q67" i="5"/>
  <c r="P67" i="5"/>
  <c r="O67" i="5"/>
  <c r="N67" i="5"/>
  <c r="G67" i="5"/>
  <c r="F67" i="5"/>
  <c r="Q66" i="5"/>
  <c r="P66" i="5"/>
  <c r="O66" i="5"/>
  <c r="N66" i="5"/>
  <c r="G66" i="5"/>
  <c r="F66" i="5"/>
  <c r="Q65" i="5"/>
  <c r="P65" i="5"/>
  <c r="O65" i="5"/>
  <c r="N65" i="5"/>
  <c r="G65" i="5"/>
  <c r="F65" i="5"/>
  <c r="Q64" i="5"/>
  <c r="P64" i="5"/>
  <c r="O64" i="5"/>
  <c r="N64" i="5"/>
  <c r="G64" i="5"/>
  <c r="F64" i="5"/>
  <c r="Q63" i="5"/>
  <c r="P63" i="5"/>
  <c r="O63" i="5"/>
  <c r="N63" i="5"/>
  <c r="G63" i="5"/>
  <c r="F63" i="5"/>
  <c r="Q62" i="5"/>
  <c r="P62" i="5"/>
  <c r="O62" i="5"/>
  <c r="N62" i="5"/>
  <c r="G62" i="5"/>
  <c r="F62" i="5"/>
  <c r="Q61" i="5"/>
  <c r="P61" i="5"/>
  <c r="O61" i="5"/>
  <c r="N61" i="5"/>
  <c r="G61" i="5"/>
  <c r="F61" i="5"/>
  <c r="Q60" i="5"/>
  <c r="P60" i="5"/>
  <c r="O60" i="5"/>
  <c r="N60" i="5"/>
  <c r="G60" i="5"/>
  <c r="F60" i="5"/>
  <c r="Q59" i="5"/>
  <c r="P59" i="5"/>
  <c r="O59" i="5"/>
  <c r="N59" i="5"/>
  <c r="G59" i="5"/>
  <c r="F59" i="5"/>
  <c r="Q58" i="5"/>
  <c r="P58" i="5"/>
  <c r="O58" i="5"/>
  <c r="N58" i="5"/>
  <c r="G58" i="5"/>
  <c r="F58" i="5"/>
  <c r="Q57" i="5"/>
  <c r="P57" i="5"/>
  <c r="O57" i="5"/>
  <c r="N57" i="5"/>
  <c r="G57" i="5"/>
  <c r="F57" i="5"/>
  <c r="Q56" i="5"/>
  <c r="P56" i="5"/>
  <c r="O56" i="5"/>
  <c r="N56" i="5"/>
  <c r="G56" i="5"/>
  <c r="F56" i="5"/>
  <c r="Q55" i="5"/>
  <c r="P55" i="5"/>
  <c r="O55" i="5"/>
  <c r="N55" i="5"/>
  <c r="G55" i="5"/>
  <c r="F55" i="5"/>
  <c r="Q54" i="5"/>
  <c r="P54" i="5"/>
  <c r="O54" i="5"/>
  <c r="N54" i="5"/>
  <c r="G54" i="5"/>
  <c r="F54" i="5"/>
  <c r="Q53" i="5"/>
  <c r="P53" i="5"/>
  <c r="O53" i="5"/>
  <c r="N53" i="5"/>
  <c r="G53" i="5"/>
  <c r="F53" i="5"/>
  <c r="Q52" i="5"/>
  <c r="P52" i="5"/>
  <c r="O52" i="5"/>
  <c r="N52" i="5"/>
  <c r="G52" i="5"/>
  <c r="F52" i="5"/>
  <c r="Q51" i="5"/>
  <c r="P51" i="5"/>
  <c r="O51" i="5"/>
  <c r="N51" i="5"/>
  <c r="G51" i="5"/>
  <c r="F51" i="5"/>
  <c r="Q50" i="5"/>
  <c r="P50" i="5"/>
  <c r="O50" i="5"/>
  <c r="N50" i="5"/>
  <c r="G50" i="5"/>
  <c r="F50" i="5"/>
  <c r="Q49" i="5"/>
  <c r="P49" i="5"/>
  <c r="O49" i="5"/>
  <c r="N49" i="5"/>
  <c r="G49" i="5"/>
  <c r="F49" i="5"/>
  <c r="Q48" i="5"/>
  <c r="P48" i="5"/>
  <c r="O48" i="5"/>
  <c r="N48" i="5"/>
  <c r="G48" i="5"/>
  <c r="F48" i="5"/>
  <c r="Q47" i="5"/>
  <c r="P47" i="5"/>
  <c r="O47" i="5"/>
  <c r="N47" i="5"/>
  <c r="G47" i="5"/>
  <c r="F47" i="5"/>
  <c r="Q46" i="5"/>
  <c r="P46" i="5"/>
  <c r="O46" i="5"/>
  <c r="N46" i="5"/>
  <c r="G46" i="5"/>
  <c r="F46" i="5"/>
  <c r="Q45" i="5"/>
  <c r="P45" i="5"/>
  <c r="O45" i="5"/>
  <c r="N45" i="5"/>
  <c r="G45" i="5"/>
  <c r="F45" i="5"/>
  <c r="Q44" i="5"/>
  <c r="P44" i="5"/>
  <c r="O44" i="5"/>
  <c r="N44" i="5"/>
  <c r="G44" i="5"/>
  <c r="F44" i="5"/>
  <c r="Q43" i="5"/>
  <c r="P43" i="5"/>
  <c r="O43" i="5"/>
  <c r="N43" i="5"/>
  <c r="G43" i="5"/>
  <c r="F43" i="5"/>
  <c r="Q42" i="5"/>
  <c r="P42" i="5"/>
  <c r="O42" i="5"/>
  <c r="N42" i="5"/>
  <c r="G42" i="5"/>
  <c r="F42" i="5"/>
  <c r="Q41" i="5"/>
  <c r="P41" i="5"/>
  <c r="O41" i="5"/>
  <c r="N41" i="5"/>
  <c r="G41" i="5"/>
  <c r="F41" i="5"/>
  <c r="Q40" i="5"/>
  <c r="P40" i="5"/>
  <c r="O40" i="5"/>
  <c r="N40" i="5"/>
  <c r="G40" i="5"/>
  <c r="F40" i="5"/>
  <c r="Q39" i="5"/>
  <c r="P39" i="5"/>
  <c r="O39" i="5"/>
  <c r="N39" i="5"/>
  <c r="G39" i="5"/>
  <c r="F39" i="5"/>
  <c r="Q38" i="5"/>
  <c r="P38" i="5"/>
  <c r="O38" i="5"/>
  <c r="N38" i="5"/>
  <c r="G38" i="5"/>
  <c r="F38" i="5"/>
  <c r="Q37" i="5"/>
  <c r="P37" i="5"/>
  <c r="O37" i="5"/>
  <c r="N37" i="5"/>
  <c r="G37" i="5"/>
  <c r="F37" i="5"/>
  <c r="Q36" i="5"/>
  <c r="P36" i="5"/>
  <c r="O36" i="5"/>
  <c r="N36" i="5"/>
  <c r="G36" i="5"/>
  <c r="F36" i="5"/>
  <c r="Q35" i="5"/>
  <c r="P35" i="5"/>
  <c r="O35" i="5"/>
  <c r="N35" i="5"/>
  <c r="G35" i="5"/>
  <c r="F35" i="5"/>
  <c r="Q33" i="5"/>
  <c r="P33" i="5"/>
  <c r="O33" i="5"/>
  <c r="N33" i="5"/>
  <c r="G33" i="5"/>
  <c r="F33" i="5"/>
  <c r="Q32" i="5"/>
  <c r="P32" i="5"/>
  <c r="O32" i="5"/>
  <c r="N32" i="5"/>
  <c r="G32" i="5"/>
  <c r="F32" i="5"/>
  <c r="Q31" i="5"/>
  <c r="P31" i="5"/>
  <c r="O31" i="5"/>
  <c r="N31" i="5"/>
  <c r="G31" i="5"/>
  <c r="F31" i="5"/>
  <c r="Q30" i="5"/>
  <c r="P30" i="5"/>
  <c r="O30" i="5"/>
  <c r="N30" i="5"/>
  <c r="G30" i="5"/>
  <c r="F30" i="5"/>
  <c r="Q29" i="5"/>
  <c r="P29" i="5"/>
  <c r="O29" i="5"/>
  <c r="N29" i="5"/>
  <c r="G29" i="5"/>
  <c r="F29" i="5"/>
  <c r="Q28" i="5"/>
  <c r="P28" i="5"/>
  <c r="O28" i="5"/>
  <c r="N28" i="5"/>
  <c r="G28" i="5"/>
  <c r="F28" i="5"/>
  <c r="Q27" i="5"/>
  <c r="P27" i="5"/>
  <c r="O27" i="5"/>
  <c r="N27" i="5"/>
  <c r="G27" i="5"/>
  <c r="F27" i="5"/>
  <c r="Q26" i="5"/>
  <c r="P26" i="5"/>
  <c r="O26" i="5"/>
  <c r="N26" i="5"/>
  <c r="G26" i="5"/>
  <c r="F26" i="5"/>
  <c r="Q25" i="5"/>
  <c r="P25" i="5"/>
  <c r="O25" i="5"/>
  <c r="N25" i="5"/>
  <c r="G25" i="5"/>
  <c r="F25" i="5"/>
  <c r="Q23" i="5"/>
  <c r="P23" i="5"/>
  <c r="O23" i="5"/>
  <c r="N23" i="5"/>
  <c r="G23" i="5"/>
  <c r="F23" i="5"/>
  <c r="Q22" i="5"/>
  <c r="P22" i="5"/>
  <c r="O22" i="5"/>
  <c r="N22" i="5"/>
  <c r="G22" i="5"/>
  <c r="F22" i="5"/>
  <c r="Q21" i="5"/>
  <c r="P21" i="5"/>
  <c r="O21" i="5"/>
  <c r="N21" i="5"/>
  <c r="G21" i="5"/>
  <c r="F21" i="5"/>
  <c r="Q20" i="5"/>
  <c r="P20" i="5"/>
  <c r="O20" i="5"/>
  <c r="N20" i="5"/>
  <c r="G20" i="5"/>
  <c r="F20" i="5"/>
  <c r="Q19" i="5"/>
  <c r="P19" i="5"/>
  <c r="O19" i="5"/>
  <c r="N19" i="5"/>
  <c r="G19" i="5"/>
  <c r="F19" i="5"/>
  <c r="Q18" i="5"/>
  <c r="P18" i="5"/>
  <c r="O18" i="5"/>
  <c r="N18" i="5"/>
  <c r="G18" i="5"/>
  <c r="F18" i="5"/>
  <c r="Q17" i="5"/>
  <c r="P17" i="5"/>
  <c r="O17" i="5"/>
  <c r="N17" i="5"/>
  <c r="G17" i="5"/>
  <c r="F17" i="5"/>
  <c r="Q16" i="5"/>
  <c r="P16" i="5"/>
  <c r="O16" i="5"/>
  <c r="N16" i="5"/>
  <c r="G16" i="5"/>
  <c r="F16" i="5"/>
  <c r="Q15" i="5"/>
  <c r="P15" i="5"/>
  <c r="O15" i="5"/>
  <c r="N15" i="5"/>
  <c r="G15" i="5"/>
  <c r="F15" i="5"/>
  <c r="Q14" i="5"/>
  <c r="P14" i="5"/>
  <c r="O14" i="5"/>
  <c r="N14" i="5"/>
  <c r="G14" i="5"/>
  <c r="F14" i="5"/>
  <c r="Q13" i="5"/>
  <c r="P13" i="5"/>
  <c r="O13" i="5"/>
  <c r="N13" i="5"/>
  <c r="G13" i="5"/>
  <c r="F13" i="5"/>
  <c r="Q12" i="5"/>
  <c r="P12" i="5"/>
  <c r="O12" i="5"/>
  <c r="N12" i="5"/>
  <c r="G12" i="5"/>
  <c r="F12" i="5"/>
  <c r="Q11" i="5"/>
  <c r="P11" i="5"/>
  <c r="O11" i="5"/>
  <c r="N11" i="5"/>
  <c r="G11" i="5"/>
  <c r="F11" i="5"/>
  <c r="Q10" i="5"/>
  <c r="P10" i="5"/>
  <c r="O10" i="5"/>
  <c r="N10" i="5"/>
  <c r="G10" i="5"/>
  <c r="F10" i="5"/>
  <c r="Q9" i="5"/>
  <c r="P9" i="5"/>
  <c r="O9" i="5"/>
  <c r="N9" i="5"/>
  <c r="G9" i="5"/>
  <c r="F9" i="5"/>
  <c r="Q8" i="5"/>
  <c r="P8" i="5"/>
  <c r="O8" i="5"/>
  <c r="N8" i="5"/>
  <c r="G8" i="5"/>
  <c r="F8" i="5"/>
  <c r="Q6" i="5"/>
  <c r="P6" i="5"/>
  <c r="O6" i="5"/>
  <c r="N6" i="5"/>
  <c r="G6" i="5"/>
  <c r="F6" i="5"/>
  <c r="Q5" i="5"/>
  <c r="P5" i="5"/>
  <c r="O5" i="5"/>
  <c r="N5" i="5"/>
  <c r="G5" i="5"/>
  <c r="F5" i="5"/>
  <c r="Q4" i="5"/>
  <c r="P4" i="5"/>
  <c r="O4" i="5"/>
  <c r="N4" i="5"/>
  <c r="G4" i="5"/>
  <c r="F4" i="5"/>
  <c r="Q3" i="5"/>
  <c r="P3" i="5"/>
  <c r="O3" i="5"/>
  <c r="N3" i="5"/>
  <c r="G3" i="5"/>
  <c r="F3" i="5"/>
  <c r="P116" i="4"/>
  <c r="O116" i="4"/>
  <c r="N116" i="4"/>
  <c r="M116" i="4"/>
  <c r="F116" i="4"/>
  <c r="E116" i="4"/>
  <c r="P115" i="4"/>
  <c r="O115" i="4"/>
  <c r="N115" i="4"/>
  <c r="M115" i="4"/>
  <c r="F115" i="4"/>
  <c r="E115" i="4"/>
  <c r="P114" i="4"/>
  <c r="O114" i="4"/>
  <c r="N114" i="4"/>
  <c r="M114" i="4"/>
  <c r="F114" i="4"/>
  <c r="E114" i="4"/>
  <c r="P113" i="4"/>
  <c r="O113" i="4"/>
  <c r="N113" i="4"/>
  <c r="M113" i="4"/>
  <c r="F113" i="4"/>
  <c r="E113" i="4"/>
  <c r="P112" i="4"/>
  <c r="O112" i="4"/>
  <c r="N112" i="4"/>
  <c r="M112" i="4"/>
  <c r="F112" i="4"/>
  <c r="E112" i="4"/>
  <c r="P111" i="4"/>
  <c r="O111" i="4"/>
  <c r="N111" i="4"/>
  <c r="M111" i="4"/>
  <c r="F111" i="4"/>
  <c r="E111" i="4"/>
  <c r="P110" i="4"/>
  <c r="O110" i="4"/>
  <c r="N110" i="4"/>
  <c r="M110" i="4"/>
  <c r="F110" i="4"/>
  <c r="E110" i="4"/>
  <c r="P109" i="4"/>
  <c r="O109" i="4"/>
  <c r="N109" i="4"/>
  <c r="M109" i="4"/>
  <c r="F109" i="4"/>
  <c r="E109" i="4"/>
  <c r="P108" i="4"/>
  <c r="O108" i="4"/>
  <c r="N108" i="4"/>
  <c r="M108" i="4"/>
  <c r="F108" i="4"/>
  <c r="E108" i="4"/>
  <c r="P107" i="4"/>
  <c r="O107" i="4"/>
  <c r="N107" i="4"/>
  <c r="M107" i="4"/>
  <c r="F107" i="4"/>
  <c r="E107" i="4"/>
  <c r="P106" i="4"/>
  <c r="O106" i="4"/>
  <c r="N106" i="4"/>
  <c r="M106" i="4"/>
  <c r="F106" i="4"/>
  <c r="E106" i="4"/>
  <c r="P105" i="4"/>
  <c r="O105" i="4"/>
  <c r="N105" i="4"/>
  <c r="M105" i="4"/>
  <c r="F105" i="4"/>
  <c r="E105" i="4"/>
  <c r="P104" i="4"/>
  <c r="O104" i="4"/>
  <c r="N104" i="4"/>
  <c r="M104" i="4"/>
  <c r="F104" i="4"/>
  <c r="E104" i="4"/>
  <c r="P103" i="4"/>
  <c r="O103" i="4"/>
  <c r="N103" i="4"/>
  <c r="M103" i="4"/>
  <c r="F103" i="4"/>
  <c r="E103" i="4"/>
  <c r="P102" i="4"/>
  <c r="O102" i="4"/>
  <c r="N102" i="4"/>
  <c r="M102" i="4"/>
  <c r="F102" i="4"/>
  <c r="E102" i="4"/>
  <c r="P101" i="4"/>
  <c r="O101" i="4"/>
  <c r="N101" i="4"/>
  <c r="M101" i="4"/>
  <c r="F101" i="4"/>
  <c r="E101" i="4"/>
  <c r="P100" i="4"/>
  <c r="O100" i="4"/>
  <c r="N100" i="4"/>
  <c r="M100" i="4"/>
  <c r="F100" i="4"/>
  <c r="E100" i="4"/>
  <c r="P99" i="4"/>
  <c r="O99" i="4"/>
  <c r="N99" i="4"/>
  <c r="M99" i="4"/>
  <c r="F99" i="4"/>
  <c r="E99" i="4"/>
  <c r="P98" i="4"/>
  <c r="O98" i="4"/>
  <c r="N98" i="4"/>
  <c r="M98" i="4"/>
  <c r="F98" i="4"/>
  <c r="E98" i="4"/>
  <c r="P97" i="4"/>
  <c r="O97" i="4"/>
  <c r="N97" i="4"/>
  <c r="M97" i="4"/>
  <c r="F97" i="4"/>
  <c r="E97" i="4"/>
  <c r="P96" i="4"/>
  <c r="O96" i="4"/>
  <c r="N96" i="4"/>
  <c r="M96" i="4"/>
  <c r="F96" i="4"/>
  <c r="E96" i="4"/>
  <c r="P95" i="4"/>
  <c r="O95" i="4"/>
  <c r="N95" i="4"/>
  <c r="M95" i="4"/>
  <c r="F95" i="4"/>
  <c r="E95" i="4"/>
  <c r="P94" i="4"/>
  <c r="O94" i="4"/>
  <c r="N94" i="4"/>
  <c r="M94" i="4"/>
  <c r="F94" i="4"/>
  <c r="E94" i="4"/>
  <c r="P93" i="4"/>
  <c r="O93" i="4"/>
  <c r="N93" i="4"/>
  <c r="M93" i="4"/>
  <c r="F93" i="4"/>
  <c r="E93" i="4"/>
  <c r="P92" i="4"/>
  <c r="O92" i="4"/>
  <c r="N92" i="4"/>
  <c r="M92" i="4"/>
  <c r="F92" i="4"/>
  <c r="E92" i="4"/>
  <c r="P91" i="4"/>
  <c r="O91" i="4"/>
  <c r="N91" i="4"/>
  <c r="M91" i="4"/>
  <c r="F91" i="4"/>
  <c r="E91" i="4"/>
  <c r="P90" i="4"/>
  <c r="O90" i="4"/>
  <c r="N90" i="4"/>
  <c r="M90" i="4"/>
  <c r="F90" i="4"/>
  <c r="E90" i="4"/>
  <c r="P89" i="4"/>
  <c r="O89" i="4"/>
  <c r="N89" i="4"/>
  <c r="M89" i="4"/>
  <c r="F89" i="4"/>
  <c r="E89" i="4"/>
  <c r="P88" i="4"/>
  <c r="O88" i="4"/>
  <c r="N88" i="4"/>
  <c r="M88" i="4"/>
  <c r="F88" i="4"/>
  <c r="E88" i="4"/>
  <c r="P87" i="4"/>
  <c r="O87" i="4"/>
  <c r="N87" i="4"/>
  <c r="M87" i="4"/>
  <c r="F87" i="4"/>
  <c r="E87" i="4"/>
  <c r="P86" i="4"/>
  <c r="O86" i="4"/>
  <c r="N86" i="4"/>
  <c r="M86" i="4"/>
  <c r="F86" i="4"/>
  <c r="E86" i="4"/>
  <c r="P85" i="4"/>
  <c r="O85" i="4"/>
  <c r="N85" i="4"/>
  <c r="M85" i="4"/>
  <c r="F85" i="4"/>
  <c r="E85" i="4"/>
  <c r="P84" i="4"/>
  <c r="O84" i="4"/>
  <c r="N84" i="4"/>
  <c r="M84" i="4"/>
  <c r="F84" i="4"/>
  <c r="E84" i="4"/>
  <c r="P83" i="4"/>
  <c r="O83" i="4"/>
  <c r="N83" i="4"/>
  <c r="M83" i="4"/>
  <c r="F83" i="4"/>
  <c r="E83" i="4"/>
  <c r="P82" i="4"/>
  <c r="O82" i="4"/>
  <c r="N82" i="4"/>
  <c r="M82" i="4"/>
  <c r="F82" i="4"/>
  <c r="E82" i="4"/>
  <c r="P81" i="4"/>
  <c r="O81" i="4"/>
  <c r="N81" i="4"/>
  <c r="M81" i="4"/>
  <c r="F81" i="4"/>
  <c r="E81" i="4"/>
  <c r="P80" i="4"/>
  <c r="O80" i="4"/>
  <c r="N80" i="4"/>
  <c r="M80" i="4"/>
  <c r="F80" i="4"/>
  <c r="E80" i="4"/>
  <c r="P79" i="4"/>
  <c r="O79" i="4"/>
  <c r="N79" i="4"/>
  <c r="M79" i="4"/>
  <c r="F79" i="4"/>
  <c r="E79" i="4"/>
  <c r="P78" i="4"/>
  <c r="O78" i="4"/>
  <c r="N78" i="4"/>
  <c r="M78" i="4"/>
  <c r="F78" i="4"/>
  <c r="E78" i="4"/>
  <c r="P77" i="4"/>
  <c r="O77" i="4"/>
  <c r="N77" i="4"/>
  <c r="M77" i="4"/>
  <c r="F77" i="4"/>
  <c r="E77" i="4"/>
  <c r="P76" i="4"/>
  <c r="O76" i="4"/>
  <c r="N76" i="4"/>
  <c r="M76" i="4"/>
  <c r="F76" i="4"/>
  <c r="E76" i="4"/>
  <c r="P75" i="4"/>
  <c r="O75" i="4"/>
  <c r="N75" i="4"/>
  <c r="M75" i="4"/>
  <c r="F75" i="4"/>
  <c r="E75" i="4"/>
  <c r="P74" i="4"/>
  <c r="O74" i="4"/>
  <c r="N74" i="4"/>
  <c r="M74" i="4"/>
  <c r="F74" i="4"/>
  <c r="E74" i="4"/>
  <c r="P73" i="4"/>
  <c r="O73" i="4"/>
  <c r="N73" i="4"/>
  <c r="M73" i="4"/>
  <c r="F73" i="4"/>
  <c r="E73" i="4"/>
  <c r="P72" i="4"/>
  <c r="O72" i="4"/>
  <c r="N72" i="4"/>
  <c r="M72" i="4"/>
  <c r="F72" i="4"/>
  <c r="E72" i="4"/>
  <c r="P71" i="4"/>
  <c r="O71" i="4"/>
  <c r="N71" i="4"/>
  <c r="M71" i="4"/>
  <c r="F71" i="4"/>
  <c r="E71" i="4"/>
  <c r="P70" i="4"/>
  <c r="O70" i="4"/>
  <c r="N70" i="4"/>
  <c r="M70" i="4"/>
  <c r="F70" i="4"/>
  <c r="E70" i="4"/>
  <c r="P69" i="4"/>
  <c r="O69" i="4"/>
  <c r="N69" i="4"/>
  <c r="M69" i="4"/>
  <c r="F69" i="4"/>
  <c r="E69" i="4"/>
  <c r="P68" i="4"/>
  <c r="O68" i="4"/>
  <c r="N68" i="4"/>
  <c r="M68" i="4"/>
  <c r="F68" i="4"/>
  <c r="E68" i="4"/>
  <c r="P67" i="4"/>
  <c r="O67" i="4"/>
  <c r="N67" i="4"/>
  <c r="M67" i="4"/>
  <c r="F67" i="4"/>
  <c r="E67" i="4"/>
  <c r="P66" i="4"/>
  <c r="O66" i="4"/>
  <c r="N66" i="4"/>
  <c r="M66" i="4"/>
  <c r="F66" i="4"/>
  <c r="E66" i="4"/>
  <c r="P65" i="4"/>
  <c r="O65" i="4"/>
  <c r="N65" i="4"/>
  <c r="M65" i="4"/>
  <c r="F65" i="4"/>
  <c r="E65" i="4"/>
  <c r="P64" i="4"/>
  <c r="O64" i="4"/>
  <c r="N64" i="4"/>
  <c r="M64" i="4"/>
  <c r="F64" i="4"/>
  <c r="E64" i="4"/>
  <c r="P63" i="4"/>
  <c r="O63" i="4"/>
  <c r="N63" i="4"/>
  <c r="M63" i="4"/>
  <c r="F63" i="4"/>
  <c r="E63" i="4"/>
  <c r="P62" i="4"/>
  <c r="O62" i="4"/>
  <c r="N62" i="4"/>
  <c r="M62" i="4"/>
  <c r="F62" i="4"/>
  <c r="E62" i="4"/>
  <c r="P61" i="4"/>
  <c r="O61" i="4"/>
  <c r="N61" i="4"/>
  <c r="M61" i="4"/>
  <c r="F61" i="4"/>
  <c r="E61" i="4"/>
  <c r="P60" i="4"/>
  <c r="O60" i="4"/>
  <c r="N60" i="4"/>
  <c r="M60" i="4"/>
  <c r="F60" i="4"/>
  <c r="E60" i="4"/>
  <c r="P59" i="4"/>
  <c r="O59" i="4"/>
  <c r="N59" i="4"/>
  <c r="M59" i="4"/>
  <c r="F59" i="4"/>
  <c r="E59" i="4"/>
  <c r="P58" i="4"/>
  <c r="O58" i="4"/>
  <c r="N58" i="4"/>
  <c r="M58" i="4"/>
  <c r="F58" i="4"/>
  <c r="E58" i="4"/>
  <c r="P57" i="4"/>
  <c r="O57" i="4"/>
  <c r="N57" i="4"/>
  <c r="M57" i="4"/>
  <c r="F57" i="4"/>
  <c r="E57" i="4"/>
  <c r="P56" i="4"/>
  <c r="O56" i="4"/>
  <c r="N56" i="4"/>
  <c r="M56" i="4"/>
  <c r="F56" i="4"/>
  <c r="E56" i="4"/>
  <c r="P55" i="4"/>
  <c r="O55" i="4"/>
  <c r="N55" i="4"/>
  <c r="M55" i="4"/>
  <c r="F55" i="4"/>
  <c r="E55" i="4"/>
  <c r="P54" i="4"/>
  <c r="O54" i="4"/>
  <c r="N54" i="4"/>
  <c r="M54" i="4"/>
  <c r="F54" i="4"/>
  <c r="E54" i="4"/>
  <c r="P53" i="4"/>
  <c r="O53" i="4"/>
  <c r="N53" i="4"/>
  <c r="M53" i="4"/>
  <c r="F53" i="4"/>
  <c r="E53" i="4"/>
  <c r="P52" i="4"/>
  <c r="O52" i="4"/>
  <c r="N52" i="4"/>
  <c r="M52" i="4"/>
  <c r="F52" i="4"/>
  <c r="E52" i="4"/>
  <c r="P51" i="4"/>
  <c r="O51" i="4"/>
  <c r="N51" i="4"/>
  <c r="M51" i="4"/>
  <c r="F51" i="4"/>
  <c r="E51" i="4"/>
  <c r="P50" i="4"/>
  <c r="O50" i="4"/>
  <c r="N50" i="4"/>
  <c r="M50" i="4"/>
  <c r="F50" i="4"/>
  <c r="E50" i="4"/>
  <c r="P49" i="4"/>
  <c r="O49" i="4"/>
  <c r="N49" i="4"/>
  <c r="M49" i="4"/>
  <c r="F49" i="4"/>
  <c r="E49" i="4"/>
  <c r="P48" i="4"/>
  <c r="O48" i="4"/>
  <c r="N48" i="4"/>
  <c r="M48" i="4"/>
  <c r="F48" i="4"/>
  <c r="E48" i="4"/>
  <c r="P47" i="4"/>
  <c r="O47" i="4"/>
  <c r="N47" i="4"/>
  <c r="M47" i="4"/>
  <c r="F47" i="4"/>
  <c r="E47" i="4"/>
  <c r="P46" i="4"/>
  <c r="O46" i="4"/>
  <c r="N46" i="4"/>
  <c r="M46" i="4"/>
  <c r="F46" i="4"/>
  <c r="E46" i="4"/>
  <c r="P45" i="4"/>
  <c r="O45" i="4"/>
  <c r="N45" i="4"/>
  <c r="M45" i="4"/>
  <c r="F45" i="4"/>
  <c r="E45" i="4"/>
  <c r="P44" i="4"/>
  <c r="O44" i="4"/>
  <c r="N44" i="4"/>
  <c r="M44" i="4"/>
  <c r="F44" i="4"/>
  <c r="E44" i="4"/>
  <c r="P43" i="4"/>
  <c r="O43" i="4"/>
  <c r="N43" i="4"/>
  <c r="M43" i="4"/>
  <c r="F43" i="4"/>
  <c r="E43" i="4"/>
  <c r="P42" i="4"/>
  <c r="O42" i="4"/>
  <c r="N42" i="4"/>
  <c r="M42" i="4"/>
  <c r="F42" i="4"/>
  <c r="E42" i="4"/>
  <c r="P41" i="4"/>
  <c r="O41" i="4"/>
  <c r="N41" i="4"/>
  <c r="M41" i="4"/>
  <c r="F41" i="4"/>
  <c r="E41" i="4"/>
  <c r="P40" i="4"/>
  <c r="O40" i="4"/>
  <c r="N40" i="4"/>
  <c r="M40" i="4"/>
  <c r="F40" i="4"/>
  <c r="E40" i="4"/>
  <c r="P39" i="4"/>
  <c r="O39" i="4"/>
  <c r="N39" i="4"/>
  <c r="M39" i="4"/>
  <c r="F39" i="4"/>
  <c r="E39" i="4"/>
  <c r="P38" i="4"/>
  <c r="O38" i="4"/>
  <c r="N38" i="4"/>
  <c r="M38" i="4"/>
  <c r="F38" i="4"/>
  <c r="E38" i="4"/>
  <c r="P37" i="4"/>
  <c r="O37" i="4"/>
  <c r="N37" i="4"/>
  <c r="M37" i="4"/>
  <c r="F37" i="4"/>
  <c r="E37" i="4"/>
  <c r="P36" i="4"/>
  <c r="O36" i="4"/>
  <c r="N36" i="4"/>
  <c r="M36" i="4"/>
  <c r="F36" i="4"/>
  <c r="E36" i="4"/>
  <c r="P35" i="4"/>
  <c r="O35" i="4"/>
  <c r="N35" i="4"/>
  <c r="M35" i="4"/>
  <c r="F35" i="4"/>
  <c r="E35" i="4"/>
  <c r="P34" i="4"/>
  <c r="O34" i="4"/>
  <c r="N34" i="4"/>
  <c r="M34" i="4"/>
  <c r="F34" i="4"/>
  <c r="E34" i="4"/>
  <c r="P33" i="4"/>
  <c r="O33" i="4"/>
  <c r="N33" i="4"/>
  <c r="M33" i="4"/>
  <c r="F33" i="4"/>
  <c r="E33" i="4"/>
  <c r="P32" i="4"/>
  <c r="O32" i="4"/>
  <c r="N32" i="4"/>
  <c r="M32" i="4"/>
  <c r="F32" i="4"/>
  <c r="E32" i="4"/>
  <c r="P31" i="4"/>
  <c r="O31" i="4"/>
  <c r="N31" i="4"/>
  <c r="M31" i="4"/>
  <c r="F31" i="4"/>
  <c r="E31" i="4"/>
  <c r="P30" i="4"/>
  <c r="O30" i="4"/>
  <c r="N30" i="4"/>
  <c r="M30" i="4"/>
  <c r="F30" i="4"/>
  <c r="E30" i="4"/>
  <c r="P29" i="4"/>
  <c r="O29" i="4"/>
  <c r="N29" i="4"/>
  <c r="M29" i="4"/>
  <c r="F29" i="4"/>
  <c r="E29" i="4"/>
  <c r="P28" i="4"/>
  <c r="O28" i="4"/>
  <c r="N28" i="4"/>
  <c r="M28" i="4"/>
  <c r="F28" i="4"/>
  <c r="E28" i="4"/>
  <c r="P27" i="4"/>
  <c r="O27" i="4"/>
  <c r="N27" i="4"/>
  <c r="M27" i="4"/>
  <c r="F27" i="4"/>
  <c r="E27" i="4"/>
  <c r="P26" i="4"/>
  <c r="O26" i="4"/>
  <c r="N26" i="4"/>
  <c r="M26" i="4"/>
  <c r="F26" i="4"/>
  <c r="E26" i="4"/>
  <c r="P25" i="4"/>
  <c r="O25" i="4"/>
  <c r="N25" i="4"/>
  <c r="M25" i="4"/>
  <c r="F25" i="4"/>
  <c r="E25" i="4"/>
  <c r="P24" i="4"/>
  <c r="O24" i="4"/>
  <c r="N24" i="4"/>
  <c r="M24" i="4"/>
  <c r="F24" i="4"/>
  <c r="E24" i="4"/>
  <c r="P23" i="4"/>
  <c r="O23" i="4"/>
  <c r="N23" i="4"/>
  <c r="M23" i="4"/>
  <c r="F23" i="4"/>
  <c r="E23" i="4"/>
  <c r="P22" i="4"/>
  <c r="O22" i="4"/>
  <c r="N22" i="4"/>
  <c r="M22" i="4"/>
  <c r="F22" i="4"/>
  <c r="E22" i="4"/>
  <c r="P21" i="4"/>
  <c r="O21" i="4"/>
  <c r="N21" i="4"/>
  <c r="M21" i="4"/>
  <c r="F21" i="4"/>
  <c r="E21" i="4"/>
  <c r="P20" i="4"/>
  <c r="O20" i="4"/>
  <c r="N20" i="4"/>
  <c r="M20" i="4"/>
  <c r="F20" i="4"/>
  <c r="E20" i="4"/>
  <c r="P19" i="4"/>
  <c r="O19" i="4"/>
  <c r="N19" i="4"/>
  <c r="M19" i="4"/>
  <c r="F19" i="4"/>
  <c r="E19" i="4"/>
  <c r="P18" i="4"/>
  <c r="O18" i="4"/>
  <c r="N18" i="4"/>
  <c r="M18" i="4"/>
  <c r="F18" i="4"/>
  <c r="E18" i="4"/>
  <c r="P17" i="4"/>
  <c r="O17" i="4"/>
  <c r="N17" i="4"/>
  <c r="M17" i="4"/>
  <c r="F17" i="4"/>
  <c r="E17" i="4"/>
  <c r="P16" i="4"/>
  <c r="O16" i="4"/>
  <c r="N16" i="4"/>
  <c r="M16" i="4"/>
  <c r="F16" i="4"/>
  <c r="E16" i="4"/>
  <c r="P15" i="4"/>
  <c r="O15" i="4"/>
  <c r="N15" i="4"/>
  <c r="M15" i="4"/>
  <c r="F15" i="4"/>
  <c r="E15" i="4"/>
  <c r="P14" i="4"/>
  <c r="O14" i="4"/>
  <c r="N14" i="4"/>
  <c r="M14" i="4"/>
  <c r="F14" i="4"/>
  <c r="E14" i="4"/>
  <c r="P13" i="4"/>
  <c r="O13" i="4"/>
  <c r="N13" i="4"/>
  <c r="M13" i="4"/>
  <c r="F13" i="4"/>
  <c r="E13" i="4"/>
  <c r="P12" i="4"/>
  <c r="O12" i="4"/>
  <c r="N12" i="4"/>
  <c r="M12" i="4"/>
  <c r="F12" i="4"/>
  <c r="E12" i="4"/>
  <c r="P11" i="4"/>
  <c r="O11" i="4"/>
  <c r="N11" i="4"/>
  <c r="M11" i="4"/>
  <c r="F11" i="4"/>
  <c r="E11" i="4"/>
  <c r="P10" i="4"/>
  <c r="O10" i="4"/>
  <c r="N10" i="4"/>
  <c r="M10" i="4"/>
  <c r="F10" i="4"/>
  <c r="E10" i="4"/>
  <c r="P9" i="4"/>
  <c r="O9" i="4"/>
  <c r="N9" i="4"/>
  <c r="M9" i="4"/>
  <c r="F9" i="4"/>
  <c r="E9" i="4"/>
  <c r="P8" i="4"/>
  <c r="O8" i="4"/>
  <c r="N8" i="4"/>
  <c r="M8" i="4"/>
  <c r="F8" i="4"/>
  <c r="E8" i="4"/>
  <c r="P7" i="4"/>
  <c r="O7" i="4"/>
  <c r="N7" i="4"/>
  <c r="M7" i="4"/>
  <c r="F7" i="4"/>
  <c r="E7" i="4"/>
  <c r="P6" i="4"/>
  <c r="O6" i="4"/>
  <c r="N6" i="4"/>
  <c r="M6" i="4"/>
  <c r="F6" i="4"/>
  <c r="E6" i="4"/>
  <c r="P5" i="4"/>
  <c r="O5" i="4"/>
  <c r="N5" i="4"/>
  <c r="M5" i="4"/>
  <c r="F5" i="4"/>
  <c r="E5" i="4"/>
  <c r="P4" i="4"/>
  <c r="O4" i="4"/>
  <c r="N4" i="4"/>
  <c r="M4" i="4"/>
  <c r="F4" i="4"/>
  <c r="E4" i="4"/>
  <c r="P3" i="4"/>
  <c r="O3" i="4"/>
  <c r="N3" i="4"/>
  <c r="M3" i="4"/>
  <c r="F3" i="4"/>
  <c r="E3" i="4"/>
  <c r="P72" i="3"/>
  <c r="O72" i="3"/>
  <c r="N72" i="3"/>
  <c r="M72" i="3"/>
  <c r="F72" i="3"/>
  <c r="E72" i="3"/>
  <c r="P71" i="3"/>
  <c r="O71" i="3"/>
  <c r="N71" i="3"/>
  <c r="M71" i="3"/>
  <c r="F71" i="3"/>
  <c r="E71" i="3"/>
  <c r="P70" i="3"/>
  <c r="O70" i="3"/>
  <c r="N70" i="3"/>
  <c r="M70" i="3"/>
  <c r="F70" i="3"/>
  <c r="E70" i="3"/>
  <c r="P69" i="3"/>
  <c r="O69" i="3"/>
  <c r="N69" i="3"/>
  <c r="M69" i="3"/>
  <c r="F69" i="3"/>
  <c r="E69" i="3"/>
  <c r="P68" i="3"/>
  <c r="O68" i="3"/>
  <c r="N68" i="3"/>
  <c r="M68" i="3"/>
  <c r="F68" i="3"/>
  <c r="E68" i="3"/>
  <c r="P67" i="3"/>
  <c r="O67" i="3"/>
  <c r="N67" i="3"/>
  <c r="M67" i="3"/>
  <c r="F67" i="3"/>
  <c r="E67" i="3"/>
  <c r="P66" i="3"/>
  <c r="O66" i="3"/>
  <c r="N66" i="3"/>
  <c r="M66" i="3"/>
  <c r="F66" i="3"/>
  <c r="E66" i="3"/>
  <c r="P65" i="3"/>
  <c r="O65" i="3"/>
  <c r="N65" i="3"/>
  <c r="M65" i="3"/>
  <c r="F65" i="3"/>
  <c r="E65" i="3"/>
  <c r="P64" i="3"/>
  <c r="O64" i="3"/>
  <c r="N64" i="3"/>
  <c r="M64" i="3"/>
  <c r="F64" i="3"/>
  <c r="E64" i="3"/>
  <c r="P63" i="3"/>
  <c r="O63" i="3"/>
  <c r="N63" i="3"/>
  <c r="M63" i="3"/>
  <c r="F63" i="3"/>
  <c r="E63" i="3"/>
  <c r="P62" i="3"/>
  <c r="O62" i="3"/>
  <c r="N62" i="3"/>
  <c r="M62" i="3"/>
  <c r="F62" i="3"/>
  <c r="E62" i="3"/>
  <c r="P61" i="3"/>
  <c r="O61" i="3"/>
  <c r="N61" i="3"/>
  <c r="M61" i="3"/>
  <c r="F61" i="3"/>
  <c r="E61" i="3"/>
  <c r="P60" i="3"/>
  <c r="O60" i="3"/>
  <c r="N60" i="3"/>
  <c r="M60" i="3"/>
  <c r="F60" i="3"/>
  <c r="E60" i="3"/>
  <c r="P59" i="3"/>
  <c r="O59" i="3"/>
  <c r="N59" i="3"/>
  <c r="M59" i="3"/>
  <c r="F59" i="3"/>
  <c r="E59" i="3"/>
  <c r="P58" i="3"/>
  <c r="O58" i="3"/>
  <c r="N58" i="3"/>
  <c r="M58" i="3"/>
  <c r="F58" i="3"/>
  <c r="E58" i="3"/>
  <c r="P57" i="3"/>
  <c r="O57" i="3"/>
  <c r="N57" i="3"/>
  <c r="M57" i="3"/>
  <c r="F57" i="3"/>
  <c r="E57" i="3"/>
  <c r="P56" i="3"/>
  <c r="O56" i="3"/>
  <c r="N56" i="3"/>
  <c r="M56" i="3"/>
  <c r="F56" i="3"/>
  <c r="E56" i="3"/>
  <c r="P55" i="3"/>
  <c r="O55" i="3"/>
  <c r="N55" i="3"/>
  <c r="M55" i="3"/>
  <c r="F55" i="3"/>
  <c r="E55" i="3"/>
  <c r="P54" i="3"/>
  <c r="O54" i="3"/>
  <c r="N54" i="3"/>
  <c r="M54" i="3"/>
  <c r="F54" i="3"/>
  <c r="E54" i="3"/>
  <c r="P53" i="3"/>
  <c r="O53" i="3"/>
  <c r="N53" i="3"/>
  <c r="M53" i="3"/>
  <c r="F53" i="3"/>
  <c r="E53" i="3"/>
  <c r="P52" i="3"/>
  <c r="O52" i="3"/>
  <c r="N52" i="3"/>
  <c r="M52" i="3"/>
  <c r="F52" i="3"/>
  <c r="E52" i="3"/>
  <c r="P51" i="3"/>
  <c r="O51" i="3"/>
  <c r="N51" i="3"/>
  <c r="M51" i="3"/>
  <c r="F51" i="3"/>
  <c r="E51" i="3"/>
  <c r="P50" i="3"/>
  <c r="O50" i="3"/>
  <c r="N50" i="3"/>
  <c r="M50" i="3"/>
  <c r="F50" i="3"/>
  <c r="E50" i="3"/>
  <c r="P49" i="3"/>
  <c r="O49" i="3"/>
  <c r="N49" i="3"/>
  <c r="M49" i="3"/>
  <c r="F49" i="3"/>
  <c r="E49" i="3"/>
  <c r="P48" i="3"/>
  <c r="O48" i="3"/>
  <c r="N48" i="3"/>
  <c r="M48" i="3"/>
  <c r="F48" i="3"/>
  <c r="E48" i="3"/>
  <c r="P47" i="3"/>
  <c r="O47" i="3"/>
  <c r="N47" i="3"/>
  <c r="M47" i="3"/>
  <c r="F47" i="3"/>
  <c r="E47" i="3"/>
  <c r="P46" i="3"/>
  <c r="O46" i="3"/>
  <c r="N46" i="3"/>
  <c r="M46" i="3"/>
  <c r="F46" i="3"/>
  <c r="E46" i="3"/>
  <c r="P45" i="3"/>
  <c r="O45" i="3"/>
  <c r="N45" i="3"/>
  <c r="M45" i="3"/>
  <c r="F45" i="3"/>
  <c r="E45" i="3"/>
  <c r="P44" i="3"/>
  <c r="O44" i="3"/>
  <c r="N44" i="3"/>
  <c r="M44" i="3"/>
  <c r="F44" i="3"/>
  <c r="E44" i="3"/>
  <c r="P43" i="3"/>
  <c r="O43" i="3"/>
  <c r="N43" i="3"/>
  <c r="M43" i="3"/>
  <c r="F43" i="3"/>
  <c r="E43" i="3"/>
  <c r="P42" i="3"/>
  <c r="O42" i="3"/>
  <c r="N42" i="3"/>
  <c r="M42" i="3"/>
  <c r="F42" i="3"/>
  <c r="E42" i="3"/>
  <c r="P41" i="3"/>
  <c r="O41" i="3"/>
  <c r="N41" i="3"/>
  <c r="M41" i="3"/>
  <c r="F41" i="3"/>
  <c r="E41" i="3"/>
  <c r="P40" i="3"/>
  <c r="O40" i="3"/>
  <c r="N40" i="3"/>
  <c r="M40" i="3"/>
  <c r="F40" i="3"/>
  <c r="E40" i="3"/>
  <c r="P39" i="3"/>
  <c r="O39" i="3"/>
  <c r="N39" i="3"/>
  <c r="M39" i="3"/>
  <c r="F39" i="3"/>
  <c r="E39" i="3"/>
  <c r="P38" i="3"/>
  <c r="O38" i="3"/>
  <c r="N38" i="3"/>
  <c r="M38" i="3"/>
  <c r="F38" i="3"/>
  <c r="E38" i="3"/>
  <c r="P37" i="3"/>
  <c r="O37" i="3"/>
  <c r="N37" i="3"/>
  <c r="M37" i="3"/>
  <c r="F37" i="3"/>
  <c r="E37" i="3"/>
  <c r="P36" i="3"/>
  <c r="O36" i="3"/>
  <c r="N36" i="3"/>
  <c r="M36" i="3"/>
  <c r="F36" i="3"/>
  <c r="E36" i="3"/>
  <c r="P35" i="3"/>
  <c r="O35" i="3"/>
  <c r="N35" i="3"/>
  <c r="M35" i="3"/>
  <c r="F35" i="3"/>
  <c r="E35" i="3"/>
  <c r="P34" i="3"/>
  <c r="O34" i="3"/>
  <c r="N34" i="3"/>
  <c r="M34" i="3"/>
  <c r="F34" i="3"/>
  <c r="E34" i="3"/>
  <c r="P33" i="3"/>
  <c r="O33" i="3"/>
  <c r="N33" i="3"/>
  <c r="M33" i="3"/>
  <c r="F33" i="3"/>
  <c r="E33" i="3"/>
  <c r="P32" i="3"/>
  <c r="O32" i="3"/>
  <c r="N32" i="3"/>
  <c r="M32" i="3"/>
  <c r="F32" i="3"/>
  <c r="E32" i="3"/>
  <c r="P31" i="3"/>
  <c r="O31" i="3"/>
  <c r="N31" i="3"/>
  <c r="M31" i="3"/>
  <c r="F31" i="3"/>
  <c r="E31" i="3"/>
  <c r="P30" i="3"/>
  <c r="O30" i="3"/>
  <c r="N30" i="3"/>
  <c r="M30" i="3"/>
  <c r="F30" i="3"/>
  <c r="E30" i="3"/>
  <c r="P29" i="3"/>
  <c r="O29" i="3"/>
  <c r="N29" i="3"/>
  <c r="M29" i="3"/>
  <c r="F29" i="3"/>
  <c r="E29" i="3"/>
  <c r="P28" i="3"/>
  <c r="O28" i="3"/>
  <c r="N28" i="3"/>
  <c r="M28" i="3"/>
  <c r="F28" i="3"/>
  <c r="E28" i="3"/>
  <c r="P27" i="3"/>
  <c r="O27" i="3"/>
  <c r="N27" i="3"/>
  <c r="M27" i="3"/>
  <c r="F27" i="3"/>
  <c r="E27" i="3"/>
  <c r="P26" i="3"/>
  <c r="O26" i="3"/>
  <c r="N26" i="3"/>
  <c r="M26" i="3"/>
  <c r="F26" i="3"/>
  <c r="E26" i="3"/>
  <c r="P25" i="3"/>
  <c r="O25" i="3"/>
  <c r="N25" i="3"/>
  <c r="M25" i="3"/>
  <c r="F25" i="3"/>
  <c r="E25" i="3"/>
  <c r="P24" i="3"/>
  <c r="O24" i="3"/>
  <c r="N24" i="3"/>
  <c r="M24" i="3"/>
  <c r="F24" i="3"/>
  <c r="E24" i="3"/>
  <c r="P23" i="3"/>
  <c r="O23" i="3"/>
  <c r="N23" i="3"/>
  <c r="M23" i="3"/>
  <c r="F23" i="3"/>
  <c r="E23" i="3"/>
  <c r="P22" i="3"/>
  <c r="O22" i="3"/>
  <c r="N22" i="3"/>
  <c r="M22" i="3"/>
  <c r="F22" i="3"/>
  <c r="E22" i="3"/>
  <c r="P21" i="3"/>
  <c r="O21" i="3"/>
  <c r="N21" i="3"/>
  <c r="M21" i="3"/>
  <c r="F21" i="3"/>
  <c r="E21" i="3"/>
  <c r="P20" i="3"/>
  <c r="O20" i="3"/>
  <c r="N20" i="3"/>
  <c r="M20" i="3"/>
  <c r="F20" i="3"/>
  <c r="E20" i="3"/>
  <c r="P19" i="3"/>
  <c r="O19" i="3"/>
  <c r="N19" i="3"/>
  <c r="M19" i="3"/>
  <c r="F19" i="3"/>
  <c r="E19" i="3"/>
  <c r="P18" i="3"/>
  <c r="O18" i="3"/>
  <c r="N18" i="3"/>
  <c r="M18" i="3"/>
  <c r="F18" i="3"/>
  <c r="E18" i="3"/>
  <c r="P17" i="3"/>
  <c r="O17" i="3"/>
  <c r="N17" i="3"/>
  <c r="M17" i="3"/>
  <c r="F17" i="3"/>
  <c r="E17" i="3"/>
  <c r="P16" i="3"/>
  <c r="O16" i="3"/>
  <c r="N16" i="3"/>
  <c r="M16" i="3"/>
  <c r="F16" i="3"/>
  <c r="E16" i="3"/>
  <c r="P15" i="3"/>
  <c r="O15" i="3"/>
  <c r="N15" i="3"/>
  <c r="M15" i="3"/>
  <c r="F15" i="3"/>
  <c r="E15" i="3"/>
  <c r="P14" i="3"/>
  <c r="O14" i="3"/>
  <c r="N14" i="3"/>
  <c r="M14" i="3"/>
  <c r="F14" i="3"/>
  <c r="E14" i="3"/>
  <c r="P13" i="3"/>
  <c r="O13" i="3"/>
  <c r="N13" i="3"/>
  <c r="M13" i="3"/>
  <c r="F13" i="3"/>
  <c r="E13" i="3"/>
  <c r="P12" i="3"/>
  <c r="O12" i="3"/>
  <c r="N12" i="3"/>
  <c r="M12" i="3"/>
  <c r="F12" i="3"/>
  <c r="E12" i="3"/>
  <c r="P11" i="3"/>
  <c r="O11" i="3"/>
  <c r="N11" i="3"/>
  <c r="M11" i="3"/>
  <c r="F11" i="3"/>
  <c r="E11" i="3"/>
  <c r="P10" i="3"/>
  <c r="O10" i="3"/>
  <c r="N10" i="3"/>
  <c r="M10" i="3"/>
  <c r="F10" i="3"/>
  <c r="E10" i="3"/>
  <c r="P9" i="3"/>
  <c r="O9" i="3"/>
  <c r="N9" i="3"/>
  <c r="M9" i="3"/>
  <c r="F9" i="3"/>
  <c r="E9" i="3"/>
  <c r="P8" i="3"/>
  <c r="O8" i="3"/>
  <c r="N8" i="3"/>
  <c r="M8" i="3"/>
  <c r="F8" i="3"/>
  <c r="E8" i="3"/>
  <c r="P7" i="3"/>
  <c r="O7" i="3"/>
  <c r="N7" i="3"/>
  <c r="M7" i="3"/>
  <c r="F7" i="3"/>
  <c r="E7" i="3"/>
  <c r="P6" i="3"/>
  <c r="O6" i="3"/>
  <c r="N6" i="3"/>
  <c r="M6" i="3"/>
  <c r="F6" i="3"/>
  <c r="E6" i="3"/>
  <c r="P5" i="3"/>
  <c r="O5" i="3"/>
  <c r="N5" i="3"/>
  <c r="M5" i="3"/>
  <c r="F5" i="3"/>
  <c r="E5" i="3"/>
  <c r="P4" i="3"/>
  <c r="O4" i="3"/>
  <c r="N4" i="3"/>
  <c r="M4" i="3"/>
  <c r="F4" i="3"/>
  <c r="E4" i="3"/>
  <c r="P3" i="3"/>
  <c r="O3" i="3"/>
  <c r="N3" i="3"/>
  <c r="M3" i="3"/>
  <c r="F3" i="3"/>
  <c r="E3" i="3"/>
  <c r="N67" i="2"/>
  <c r="M67" i="2"/>
  <c r="L67" i="2"/>
  <c r="K67" i="2"/>
  <c r="F67" i="2"/>
  <c r="E67" i="2"/>
  <c r="N66" i="2"/>
  <c r="M66" i="2"/>
  <c r="L66" i="2"/>
  <c r="K66" i="2"/>
  <c r="F66" i="2"/>
  <c r="E66" i="2"/>
  <c r="N65" i="2"/>
  <c r="M65" i="2"/>
  <c r="L65" i="2"/>
  <c r="K65" i="2"/>
  <c r="F65" i="2"/>
  <c r="E65" i="2"/>
  <c r="N64" i="2"/>
  <c r="M64" i="2"/>
  <c r="L64" i="2"/>
  <c r="K64" i="2"/>
  <c r="F64" i="2"/>
  <c r="E64" i="2"/>
  <c r="N63" i="2"/>
  <c r="M63" i="2"/>
  <c r="L63" i="2"/>
  <c r="K63" i="2"/>
  <c r="F63" i="2"/>
  <c r="E63" i="2"/>
  <c r="N62" i="2"/>
  <c r="M62" i="2"/>
  <c r="L62" i="2"/>
  <c r="K62" i="2"/>
  <c r="F62" i="2"/>
  <c r="E62" i="2"/>
  <c r="N61" i="2"/>
  <c r="M61" i="2"/>
  <c r="L61" i="2"/>
  <c r="K61" i="2"/>
  <c r="F61" i="2"/>
  <c r="E61" i="2"/>
  <c r="N60" i="2"/>
  <c r="M60" i="2"/>
  <c r="L60" i="2"/>
  <c r="K60" i="2"/>
  <c r="F60" i="2"/>
  <c r="E60" i="2"/>
  <c r="N59" i="2"/>
  <c r="M59" i="2"/>
  <c r="L59" i="2"/>
  <c r="K59" i="2"/>
  <c r="F59" i="2"/>
  <c r="E59" i="2"/>
  <c r="N58" i="2"/>
  <c r="M58" i="2"/>
  <c r="L58" i="2"/>
  <c r="K58" i="2"/>
  <c r="F58" i="2"/>
  <c r="E58" i="2"/>
  <c r="N57" i="2"/>
  <c r="M57" i="2"/>
  <c r="L57" i="2"/>
  <c r="K57" i="2"/>
  <c r="F57" i="2"/>
  <c r="E57" i="2"/>
  <c r="N56" i="2"/>
  <c r="M56" i="2"/>
  <c r="L56" i="2"/>
  <c r="K56" i="2"/>
  <c r="F56" i="2"/>
  <c r="E56" i="2"/>
  <c r="N55" i="2"/>
  <c r="M55" i="2"/>
  <c r="L55" i="2"/>
  <c r="K55" i="2"/>
  <c r="F55" i="2"/>
  <c r="E55" i="2"/>
  <c r="N54" i="2"/>
  <c r="M54" i="2"/>
  <c r="L54" i="2"/>
  <c r="K54" i="2"/>
  <c r="F54" i="2"/>
  <c r="E54" i="2"/>
  <c r="N53" i="2"/>
  <c r="M53" i="2"/>
  <c r="L53" i="2"/>
  <c r="K53" i="2"/>
  <c r="F53" i="2"/>
  <c r="E53" i="2"/>
  <c r="N52" i="2"/>
  <c r="M52" i="2"/>
  <c r="L52" i="2"/>
  <c r="K52" i="2"/>
  <c r="F52" i="2"/>
  <c r="E52" i="2"/>
  <c r="N51" i="2"/>
  <c r="M51" i="2"/>
  <c r="L51" i="2"/>
  <c r="K51" i="2"/>
  <c r="F51" i="2"/>
  <c r="E51" i="2"/>
  <c r="N50" i="2"/>
  <c r="M50" i="2"/>
  <c r="L50" i="2"/>
  <c r="K50" i="2"/>
  <c r="F50" i="2"/>
  <c r="E50" i="2"/>
  <c r="N49" i="2"/>
  <c r="M49" i="2"/>
  <c r="L49" i="2"/>
  <c r="K49" i="2"/>
  <c r="F49" i="2"/>
  <c r="E49" i="2"/>
  <c r="N48" i="2"/>
  <c r="M48" i="2"/>
  <c r="L48" i="2"/>
  <c r="K48" i="2"/>
  <c r="F48" i="2"/>
  <c r="E48" i="2"/>
  <c r="N47" i="2"/>
  <c r="M47" i="2"/>
  <c r="L47" i="2"/>
  <c r="K47" i="2"/>
  <c r="F47" i="2"/>
  <c r="E47" i="2"/>
  <c r="N46" i="2"/>
  <c r="M46" i="2"/>
  <c r="L46" i="2"/>
  <c r="K46" i="2"/>
  <c r="F46" i="2"/>
  <c r="E46" i="2"/>
  <c r="N45" i="2"/>
  <c r="M45" i="2"/>
  <c r="L45" i="2"/>
  <c r="K45" i="2"/>
  <c r="F45" i="2"/>
  <c r="E45" i="2"/>
  <c r="N44" i="2"/>
  <c r="M44" i="2"/>
  <c r="L44" i="2"/>
  <c r="K44" i="2"/>
  <c r="F44" i="2"/>
  <c r="E44" i="2"/>
  <c r="N43" i="2"/>
  <c r="M43" i="2"/>
  <c r="L43" i="2"/>
  <c r="K43" i="2"/>
  <c r="F43" i="2"/>
  <c r="E43" i="2"/>
  <c r="N42" i="2"/>
  <c r="M42" i="2"/>
  <c r="L42" i="2"/>
  <c r="K42" i="2"/>
  <c r="F42" i="2"/>
  <c r="E42" i="2"/>
  <c r="N41" i="2"/>
  <c r="M41" i="2"/>
  <c r="L41" i="2"/>
  <c r="K41" i="2"/>
  <c r="F41" i="2"/>
  <c r="E41" i="2"/>
  <c r="N40" i="2"/>
  <c r="M40" i="2"/>
  <c r="L40" i="2"/>
  <c r="K40" i="2"/>
  <c r="F40" i="2"/>
  <c r="E40" i="2"/>
  <c r="N39" i="2"/>
  <c r="M39" i="2"/>
  <c r="L39" i="2"/>
  <c r="K39" i="2"/>
  <c r="F39" i="2"/>
  <c r="E39" i="2"/>
  <c r="N38" i="2"/>
  <c r="M38" i="2"/>
  <c r="L38" i="2"/>
  <c r="K38" i="2"/>
  <c r="F38" i="2"/>
  <c r="E38" i="2"/>
  <c r="N37" i="2"/>
  <c r="M37" i="2"/>
  <c r="L37" i="2"/>
  <c r="K37" i="2"/>
  <c r="F37" i="2"/>
  <c r="E37" i="2"/>
  <c r="N36" i="2"/>
  <c r="M36" i="2"/>
  <c r="L36" i="2"/>
  <c r="K36" i="2"/>
  <c r="F36" i="2"/>
  <c r="E36" i="2"/>
  <c r="N35" i="2"/>
  <c r="M35" i="2"/>
  <c r="L35" i="2"/>
  <c r="K35" i="2"/>
  <c r="F35" i="2"/>
  <c r="E35" i="2"/>
  <c r="N34" i="2"/>
  <c r="M34" i="2"/>
  <c r="L34" i="2"/>
  <c r="K34" i="2"/>
  <c r="F34" i="2"/>
  <c r="E34" i="2"/>
  <c r="N33" i="2"/>
  <c r="M33" i="2"/>
  <c r="L33" i="2"/>
  <c r="K33" i="2"/>
  <c r="F33" i="2"/>
  <c r="E33" i="2"/>
  <c r="N32" i="2"/>
  <c r="M32" i="2"/>
  <c r="L32" i="2"/>
  <c r="K32" i="2"/>
  <c r="F32" i="2"/>
  <c r="E32" i="2"/>
  <c r="N31" i="2"/>
  <c r="M31" i="2"/>
  <c r="L31" i="2"/>
  <c r="K31" i="2"/>
  <c r="F31" i="2"/>
  <c r="E31" i="2"/>
  <c r="N30" i="2"/>
  <c r="M30" i="2"/>
  <c r="L30" i="2"/>
  <c r="K30" i="2"/>
  <c r="F30" i="2"/>
  <c r="E30" i="2"/>
  <c r="N29" i="2"/>
  <c r="M29" i="2"/>
  <c r="L29" i="2"/>
  <c r="K29" i="2"/>
  <c r="F29" i="2"/>
  <c r="E29" i="2"/>
  <c r="N28" i="2"/>
  <c r="M28" i="2"/>
  <c r="L28" i="2"/>
  <c r="K28" i="2"/>
  <c r="F28" i="2"/>
  <c r="E28" i="2"/>
  <c r="N27" i="2"/>
  <c r="M27" i="2"/>
  <c r="L27" i="2"/>
  <c r="K27" i="2"/>
  <c r="F27" i="2"/>
  <c r="E27" i="2"/>
  <c r="N26" i="2"/>
  <c r="M26" i="2"/>
  <c r="L26" i="2"/>
  <c r="K26" i="2"/>
  <c r="F26" i="2"/>
  <c r="E26" i="2"/>
  <c r="N25" i="2"/>
  <c r="M25" i="2"/>
  <c r="L25" i="2"/>
  <c r="K25" i="2"/>
  <c r="F25" i="2"/>
  <c r="E25" i="2"/>
  <c r="N24" i="2"/>
  <c r="M24" i="2"/>
  <c r="L24" i="2"/>
  <c r="K24" i="2"/>
  <c r="F24" i="2"/>
  <c r="E24" i="2"/>
  <c r="N23" i="2"/>
  <c r="M23" i="2"/>
  <c r="L23" i="2"/>
  <c r="K23" i="2"/>
  <c r="F23" i="2"/>
  <c r="E23" i="2"/>
  <c r="N22" i="2"/>
  <c r="M22" i="2"/>
  <c r="L22" i="2"/>
  <c r="K22" i="2"/>
  <c r="F22" i="2"/>
  <c r="E22" i="2"/>
  <c r="N21" i="2"/>
  <c r="M21" i="2"/>
  <c r="L21" i="2"/>
  <c r="K21" i="2"/>
  <c r="F21" i="2"/>
  <c r="E21" i="2"/>
  <c r="N20" i="2"/>
  <c r="M20" i="2"/>
  <c r="L20" i="2"/>
  <c r="K20" i="2"/>
  <c r="F20" i="2"/>
  <c r="E20" i="2"/>
  <c r="N19" i="2"/>
  <c r="M19" i="2"/>
  <c r="L19" i="2"/>
  <c r="K19" i="2"/>
  <c r="F19" i="2"/>
  <c r="E19" i="2"/>
  <c r="N18" i="2"/>
  <c r="M18" i="2"/>
  <c r="L18" i="2"/>
  <c r="K18" i="2"/>
  <c r="F18" i="2"/>
  <c r="E18" i="2"/>
  <c r="N17" i="2"/>
  <c r="M17" i="2"/>
  <c r="L17" i="2"/>
  <c r="K17" i="2"/>
  <c r="F17" i="2"/>
  <c r="E17" i="2"/>
  <c r="N16" i="2"/>
  <c r="M16" i="2"/>
  <c r="L16" i="2"/>
  <c r="K16" i="2"/>
  <c r="F16" i="2"/>
  <c r="E16" i="2"/>
  <c r="N15" i="2"/>
  <c r="M15" i="2"/>
  <c r="L15" i="2"/>
  <c r="K15" i="2"/>
  <c r="F15" i="2"/>
  <c r="E15" i="2"/>
  <c r="N14" i="2"/>
  <c r="M14" i="2"/>
  <c r="L14" i="2"/>
  <c r="K14" i="2"/>
  <c r="F14" i="2"/>
  <c r="E14" i="2"/>
  <c r="N13" i="2"/>
  <c r="M13" i="2"/>
  <c r="L13" i="2"/>
  <c r="K13" i="2"/>
  <c r="F13" i="2"/>
  <c r="E13" i="2"/>
  <c r="N12" i="2"/>
  <c r="M12" i="2"/>
  <c r="L12" i="2"/>
  <c r="K12" i="2"/>
  <c r="F12" i="2"/>
  <c r="E12" i="2"/>
  <c r="N11" i="2"/>
  <c r="M11" i="2"/>
  <c r="L11" i="2"/>
  <c r="K11" i="2"/>
  <c r="F11" i="2"/>
  <c r="E11" i="2"/>
  <c r="N10" i="2"/>
  <c r="M10" i="2"/>
  <c r="L10" i="2"/>
  <c r="K10" i="2"/>
  <c r="F10" i="2"/>
  <c r="E10" i="2"/>
  <c r="N9" i="2"/>
  <c r="M9" i="2"/>
  <c r="L9" i="2"/>
  <c r="K9" i="2"/>
  <c r="F9" i="2"/>
  <c r="E9" i="2"/>
  <c r="N8" i="2"/>
  <c r="M8" i="2"/>
  <c r="L8" i="2"/>
  <c r="K8" i="2"/>
  <c r="F8" i="2"/>
  <c r="E8" i="2"/>
  <c r="N7" i="2"/>
  <c r="M7" i="2"/>
  <c r="L7" i="2"/>
  <c r="K7" i="2"/>
  <c r="F7" i="2"/>
  <c r="E7" i="2"/>
  <c r="N6" i="2"/>
  <c r="M6" i="2"/>
  <c r="L6" i="2"/>
  <c r="K6" i="2"/>
  <c r="F6" i="2"/>
  <c r="E6" i="2"/>
  <c r="N5" i="2"/>
  <c r="M5" i="2"/>
  <c r="L5" i="2"/>
  <c r="K5" i="2"/>
  <c r="F5" i="2"/>
  <c r="E5" i="2"/>
  <c r="N4" i="2"/>
  <c r="M4" i="2"/>
  <c r="L4" i="2"/>
  <c r="K4" i="2"/>
  <c r="F4" i="2"/>
  <c r="E4" i="2"/>
  <c r="N3" i="2"/>
  <c r="M3" i="2"/>
  <c r="L3" i="2"/>
  <c r="K3" i="2"/>
  <c r="F3" i="2"/>
  <c r="E3" i="2"/>
  <c r="I66" i="1"/>
  <c r="H66" i="1"/>
  <c r="G66" i="1"/>
  <c r="F66" i="1"/>
  <c r="E66" i="1"/>
  <c r="I65" i="1"/>
  <c r="H65" i="1"/>
  <c r="G65" i="1"/>
  <c r="F65" i="1"/>
  <c r="E65" i="1"/>
  <c r="I64" i="1"/>
  <c r="H64" i="1"/>
  <c r="G64" i="1"/>
  <c r="F64" i="1"/>
  <c r="E64" i="1"/>
  <c r="I63" i="1"/>
  <c r="H63" i="1"/>
  <c r="G63" i="1"/>
  <c r="F63" i="1"/>
  <c r="E63" i="1"/>
  <c r="I62" i="1"/>
  <c r="H62" i="1"/>
  <c r="G62" i="1"/>
  <c r="F62" i="1"/>
  <c r="E62" i="1"/>
  <c r="I61" i="1"/>
  <c r="H61" i="1"/>
  <c r="G61" i="1"/>
  <c r="F61" i="1"/>
  <c r="E61" i="1"/>
  <c r="I60" i="1"/>
  <c r="H60" i="1"/>
  <c r="G60" i="1"/>
  <c r="F60" i="1"/>
  <c r="E60" i="1"/>
  <c r="I59" i="1"/>
  <c r="H59" i="1"/>
  <c r="G59" i="1"/>
  <c r="F59" i="1"/>
  <c r="E59" i="1"/>
  <c r="I58" i="1"/>
  <c r="H58" i="1"/>
  <c r="G58" i="1"/>
  <c r="F58" i="1"/>
  <c r="E58" i="1"/>
  <c r="I57" i="1"/>
  <c r="H57" i="1"/>
  <c r="G57" i="1"/>
  <c r="F57" i="1"/>
  <c r="E57" i="1"/>
  <c r="I56" i="1"/>
  <c r="H56" i="1"/>
  <c r="G56" i="1"/>
  <c r="F56" i="1"/>
  <c r="E56" i="1"/>
  <c r="I55" i="1"/>
  <c r="H55" i="1"/>
  <c r="G55" i="1"/>
  <c r="F55" i="1"/>
  <c r="E55" i="1"/>
  <c r="I54" i="1"/>
  <c r="H54" i="1"/>
  <c r="G54" i="1"/>
  <c r="F54" i="1"/>
  <c r="E54" i="1"/>
  <c r="I53" i="1"/>
  <c r="H53" i="1"/>
  <c r="G53" i="1"/>
  <c r="F53" i="1"/>
  <c r="E53" i="1"/>
  <c r="I52" i="1"/>
  <c r="H52" i="1"/>
  <c r="G52" i="1"/>
  <c r="F52" i="1"/>
  <c r="E52" i="1"/>
  <c r="I51" i="1"/>
  <c r="H51" i="1"/>
  <c r="G51" i="1"/>
  <c r="F51" i="1"/>
  <c r="E51" i="1"/>
  <c r="I50" i="1"/>
  <c r="H50" i="1"/>
  <c r="G50" i="1"/>
  <c r="F50" i="1"/>
  <c r="E50" i="1"/>
  <c r="I49" i="1"/>
  <c r="H49" i="1"/>
  <c r="G49" i="1"/>
  <c r="F49" i="1"/>
  <c r="E49" i="1"/>
  <c r="I48" i="1"/>
  <c r="H48" i="1"/>
  <c r="G48" i="1"/>
  <c r="F48" i="1"/>
  <c r="E48" i="1"/>
  <c r="I47" i="1"/>
  <c r="H47" i="1"/>
  <c r="G47" i="1"/>
  <c r="F47" i="1"/>
  <c r="E47" i="1"/>
  <c r="I46" i="1"/>
  <c r="H46" i="1"/>
  <c r="G46" i="1"/>
  <c r="F46" i="1"/>
  <c r="E46" i="1"/>
  <c r="I45" i="1"/>
  <c r="H45" i="1"/>
  <c r="G45" i="1"/>
  <c r="F45" i="1"/>
  <c r="E45" i="1"/>
  <c r="I44" i="1"/>
  <c r="H44" i="1"/>
  <c r="G44" i="1"/>
  <c r="F44" i="1"/>
  <c r="E44" i="1"/>
  <c r="I43" i="1"/>
  <c r="H43" i="1"/>
  <c r="G43" i="1"/>
  <c r="F43" i="1"/>
  <c r="E43" i="1"/>
  <c r="I42" i="1"/>
  <c r="H42" i="1"/>
  <c r="G42" i="1"/>
  <c r="F42" i="1"/>
  <c r="E42" i="1"/>
  <c r="I41" i="1"/>
  <c r="H41" i="1"/>
  <c r="G41" i="1"/>
  <c r="F41" i="1"/>
  <c r="E41" i="1"/>
  <c r="I40" i="1"/>
  <c r="H40" i="1"/>
  <c r="G40" i="1"/>
  <c r="F40" i="1"/>
  <c r="E40" i="1"/>
  <c r="I39" i="1"/>
  <c r="H39" i="1"/>
  <c r="G39" i="1"/>
  <c r="F39" i="1"/>
  <c r="E39" i="1"/>
  <c r="I38" i="1"/>
  <c r="H38" i="1"/>
  <c r="G38" i="1"/>
  <c r="F38" i="1"/>
  <c r="E38" i="1"/>
  <c r="I37" i="1"/>
  <c r="H37" i="1"/>
  <c r="G37" i="1"/>
  <c r="F37" i="1"/>
  <c r="E37" i="1"/>
  <c r="I36" i="1"/>
  <c r="H36" i="1"/>
  <c r="G36" i="1"/>
  <c r="F36" i="1"/>
  <c r="E36" i="1"/>
  <c r="I35" i="1"/>
  <c r="H35" i="1"/>
  <c r="G35" i="1"/>
  <c r="F35" i="1"/>
  <c r="E35" i="1"/>
  <c r="I34" i="1"/>
  <c r="H34" i="1"/>
  <c r="G34" i="1"/>
  <c r="F34" i="1"/>
  <c r="E34" i="1"/>
  <c r="I33" i="1"/>
  <c r="H33" i="1"/>
  <c r="G33" i="1"/>
  <c r="F33" i="1"/>
  <c r="E33" i="1"/>
  <c r="I32" i="1"/>
  <c r="H32" i="1"/>
  <c r="G32" i="1"/>
  <c r="F32" i="1"/>
  <c r="E32" i="1"/>
  <c r="I31" i="1"/>
  <c r="H31" i="1"/>
  <c r="G31" i="1"/>
  <c r="F31" i="1"/>
  <c r="E31" i="1"/>
  <c r="I30" i="1"/>
  <c r="H30" i="1"/>
  <c r="G30" i="1"/>
  <c r="F30" i="1"/>
  <c r="E30" i="1"/>
  <c r="I29" i="1"/>
  <c r="H29" i="1"/>
  <c r="G29" i="1"/>
  <c r="F29" i="1"/>
  <c r="E29" i="1"/>
  <c r="I28" i="1"/>
  <c r="H28" i="1"/>
  <c r="G28" i="1"/>
  <c r="F28" i="1"/>
  <c r="E28" i="1"/>
  <c r="I27" i="1"/>
  <c r="H27" i="1"/>
  <c r="G27" i="1"/>
  <c r="F27" i="1"/>
  <c r="E27" i="1"/>
  <c r="I26" i="1"/>
  <c r="H26" i="1"/>
  <c r="G26" i="1"/>
  <c r="F26" i="1"/>
  <c r="E26" i="1"/>
  <c r="I25" i="1"/>
  <c r="H25" i="1"/>
  <c r="G25" i="1"/>
  <c r="F25" i="1"/>
  <c r="E25" i="1"/>
  <c r="I24" i="1"/>
  <c r="H24" i="1"/>
  <c r="G24" i="1"/>
  <c r="F24" i="1"/>
  <c r="E24" i="1"/>
  <c r="I23" i="1"/>
  <c r="H23" i="1"/>
  <c r="G23" i="1"/>
  <c r="F23" i="1"/>
  <c r="E23" i="1"/>
  <c r="I22" i="1"/>
  <c r="H22" i="1"/>
  <c r="G22" i="1"/>
  <c r="F22" i="1"/>
  <c r="E22" i="1"/>
  <c r="I21" i="1"/>
  <c r="H21" i="1"/>
  <c r="G21" i="1"/>
  <c r="F21" i="1"/>
  <c r="E21" i="1"/>
  <c r="I20" i="1"/>
  <c r="H20" i="1"/>
  <c r="G20" i="1"/>
  <c r="F20" i="1"/>
  <c r="E20" i="1"/>
  <c r="I19" i="1"/>
  <c r="H19" i="1"/>
  <c r="G19" i="1"/>
  <c r="F19" i="1"/>
  <c r="E19" i="1"/>
  <c r="I18" i="1"/>
  <c r="H18" i="1"/>
  <c r="G18" i="1"/>
  <c r="F18" i="1"/>
  <c r="E18" i="1"/>
  <c r="I17" i="1"/>
  <c r="H17" i="1"/>
  <c r="G17" i="1"/>
  <c r="F17" i="1"/>
  <c r="E17" i="1"/>
  <c r="I16" i="1"/>
  <c r="H16" i="1"/>
  <c r="G16" i="1"/>
  <c r="F16" i="1"/>
  <c r="E16" i="1"/>
  <c r="I15" i="1"/>
  <c r="H15" i="1"/>
  <c r="G15" i="1"/>
  <c r="F15" i="1"/>
  <c r="E15" i="1"/>
  <c r="I14" i="1"/>
  <c r="H14" i="1"/>
  <c r="G14" i="1"/>
  <c r="F14" i="1"/>
  <c r="E14" i="1"/>
  <c r="I13" i="1"/>
  <c r="H13" i="1"/>
  <c r="G13" i="1"/>
  <c r="F13" i="1"/>
  <c r="E13" i="1"/>
  <c r="I12" i="1"/>
  <c r="H12" i="1"/>
  <c r="G12" i="1"/>
  <c r="F12" i="1"/>
  <c r="E12" i="1"/>
  <c r="I11" i="1"/>
  <c r="H11" i="1"/>
  <c r="G11" i="1"/>
  <c r="F11" i="1"/>
  <c r="E11" i="1"/>
  <c r="I10" i="1"/>
  <c r="H10" i="1"/>
  <c r="G10" i="1"/>
  <c r="F10" i="1"/>
  <c r="E10" i="1"/>
  <c r="I9" i="1"/>
  <c r="H9" i="1"/>
  <c r="G9" i="1"/>
  <c r="F9" i="1"/>
  <c r="E9" i="1"/>
  <c r="I8" i="1"/>
  <c r="H8" i="1"/>
  <c r="G8" i="1"/>
  <c r="F8" i="1"/>
  <c r="E8" i="1"/>
  <c r="I7" i="1"/>
  <c r="H7" i="1"/>
  <c r="G7" i="1"/>
  <c r="F7" i="1"/>
  <c r="E7" i="1"/>
  <c r="I6" i="1"/>
  <c r="H6" i="1"/>
  <c r="G6" i="1"/>
  <c r="F6" i="1"/>
  <c r="E6" i="1"/>
  <c r="I5" i="1"/>
  <c r="H5" i="1"/>
  <c r="G5" i="1"/>
  <c r="F5" i="1"/>
  <c r="E5" i="1"/>
  <c r="I4" i="1"/>
  <c r="H4" i="1"/>
  <c r="G4" i="1"/>
  <c r="F4" i="1"/>
  <c r="E4" i="1"/>
  <c r="I3" i="1"/>
  <c r="H3" i="1"/>
  <c r="G3" i="1"/>
  <c r="F3" i="1"/>
  <c r="E3" i="1"/>
  <c r="I27" i="8"/>
  <c r="I31" i="8"/>
  <c r="I25" i="8"/>
  <c r="I40" i="8"/>
  <c r="I51" i="8"/>
  <c r="I2" i="8"/>
  <c r="I53" i="8"/>
  <c r="I53" i="8" a="1"/>
  <c r="I28" i="8"/>
  <c r="I28" i="8" a="1"/>
  <c r="I39" i="8"/>
  <c r="I39" i="8" a="1"/>
  <c r="I40" i="8" a="1"/>
  <c r="I46" i="8"/>
  <c r="I46" i="8" a="1"/>
  <c r="I3" i="8"/>
  <c r="I3" i="8" a="1"/>
  <c r="I38" i="8"/>
  <c r="I38" i="8" a="1"/>
  <c r="I41" i="8"/>
  <c r="I41" i="8" a="1"/>
  <c r="I14" i="8"/>
  <c r="I14" i="8" a="1"/>
  <c r="I33" i="8"/>
  <c r="I33" i="8" a="1"/>
  <c r="I22" i="8"/>
  <c r="I22" i="8" a="1"/>
  <c r="I4" i="8"/>
  <c r="I4" i="8" a="1"/>
  <c r="I5" i="8"/>
  <c r="I5" i="8" a="1"/>
  <c r="I7" i="8"/>
  <c r="I7" i="8" a="1"/>
  <c r="I25" i="8" a="1"/>
  <c r="I6" i="8"/>
  <c r="I6" i="8" a="1"/>
  <c r="I49" i="8"/>
  <c r="I49" i="8" a="1"/>
  <c r="I23" i="8"/>
  <c r="I23" i="8" a="1"/>
  <c r="I48" i="8"/>
  <c r="I48" i="8" a="1"/>
  <c r="I19" i="8"/>
  <c r="I19" i="8" a="1"/>
  <c r="I20" i="8"/>
  <c r="I20" i="8" a="1"/>
  <c r="I13" i="8"/>
  <c r="I13" i="8" a="1"/>
  <c r="I16" i="8"/>
  <c r="I16" i="8" a="1"/>
  <c r="I30" i="8"/>
  <c r="I30" i="8" a="1"/>
  <c r="I31" i="8" a="1"/>
  <c r="I52" i="8"/>
  <c r="I52" i="8" a="1"/>
  <c r="I44" i="8"/>
  <c r="I44" i="8" a="1"/>
  <c r="I21" i="8"/>
  <c r="I21" i="8" a="1"/>
  <c r="I17" i="8"/>
  <c r="I17" i="8" a="1"/>
  <c r="I11" i="8"/>
  <c r="I11" i="8" a="1"/>
  <c r="I43" i="8"/>
  <c r="I43" i="8" a="1"/>
  <c r="I51" i="8" a="1"/>
  <c r="I26" i="8"/>
  <c r="I26" i="8" a="1"/>
  <c r="I32" i="8"/>
  <c r="I32" i="8" a="1"/>
  <c r="I29" i="8"/>
  <c r="I29" i="8" a="1"/>
  <c r="I10" i="8"/>
  <c r="I10" i="8" a="1"/>
  <c r="I34" i="8"/>
  <c r="I34" i="8" a="1"/>
  <c r="I37" i="8"/>
  <c r="I37" i="8" a="1"/>
  <c r="I9" i="8"/>
  <c r="I9" i="8" a="1"/>
  <c r="I18" i="8"/>
  <c r="I18" i="8" a="1"/>
  <c r="I42" i="8"/>
  <c r="I42" i="8" a="1"/>
  <c r="I45" i="8"/>
  <c r="I45" i="8" a="1"/>
  <c r="I27" i="8" a="1"/>
  <c r="I36" i="8"/>
  <c r="I36" i="8" a="1"/>
  <c r="I15" i="8"/>
  <c r="I15" i="8" a="1"/>
  <c r="I47" i="8"/>
  <c r="I47" i="8" a="1"/>
  <c r="I12" i="8"/>
  <c r="I12" i="8" a="1"/>
  <c r="I8" i="8"/>
  <c r="I8" i="8" a="1"/>
  <c r="I35" i="8"/>
  <c r="I35" i="8" a="1"/>
  <c r="I50" i="8"/>
  <c r="I50" i="8" a="1"/>
  <c r="I24" i="8"/>
  <c r="I2" i="8" a="1"/>
  <c r="I24" i="8" a="1"/>
  <c r="G47" i="8"/>
  <c r="G41" i="8"/>
  <c r="G10" i="8"/>
  <c r="G24" i="8"/>
  <c r="G39" i="8"/>
  <c r="G28" i="8"/>
  <c r="G8" i="8"/>
  <c r="G4" i="8"/>
  <c r="G22" i="8"/>
  <c r="G11" i="8"/>
  <c r="G5" i="8"/>
  <c r="G6" i="8"/>
  <c r="G33" i="8"/>
  <c r="G37" i="8"/>
  <c r="G52" i="8"/>
  <c r="G38" i="8"/>
  <c r="G38" i="8" a="1"/>
  <c r="G25" i="8"/>
  <c r="G25" i="8" a="1"/>
  <c r="G16" i="8"/>
  <c r="G16" i="8" a="1"/>
  <c r="G21" i="8"/>
  <c r="G21" i="8" a="1"/>
  <c r="G27" i="8"/>
  <c r="G27" i="8" a="1"/>
  <c r="G20" i="8"/>
  <c r="G20" i="8" a="1"/>
  <c r="G3" i="8"/>
  <c r="G3" i="8" a="1"/>
  <c r="G45" i="8"/>
  <c r="G45" i="8" a="1"/>
  <c r="G41" i="8" a="1"/>
  <c r="G10" i="8" a="1"/>
  <c r="G24" i="8" a="1"/>
  <c r="G39" i="8" a="1"/>
  <c r="G28" i="8" a="1"/>
  <c r="G8" i="8" a="1"/>
  <c r="G4" i="8" a="1"/>
  <c r="G22" i="8" a="1"/>
  <c r="G11" i="8" a="1"/>
  <c r="G5" i="8" a="1"/>
  <c r="G6" i="8" a="1"/>
  <c r="G33" i="8" a="1"/>
  <c r="G37" i="8" a="1"/>
  <c r="G52" i="8" a="1"/>
  <c r="G9" i="8"/>
  <c r="G9" i="8" a="1"/>
  <c r="G18" i="8"/>
  <c r="G18" i="8" a="1"/>
  <c r="G48" i="8"/>
  <c r="G48" i="8" a="1"/>
  <c r="G47" i="8" a="1"/>
  <c r="G30" i="8"/>
  <c r="G30" i="8" a="1"/>
  <c r="G46" i="8"/>
  <c r="G46" i="8" a="1"/>
  <c r="G35" i="8"/>
  <c r="G35" i="8" a="1"/>
  <c r="G31" i="8"/>
  <c r="G31" i="8" a="1"/>
  <c r="G49" i="8"/>
  <c r="G49" i="8" a="1"/>
  <c r="G13" i="8"/>
  <c r="G13" i="8" a="1"/>
  <c r="G19" i="8"/>
  <c r="G19" i="8" a="1"/>
  <c r="G42" i="8"/>
  <c r="G42" i="8" a="1"/>
  <c r="G12" i="8"/>
  <c r="G12" i="8" a="1"/>
  <c r="G14" i="8"/>
  <c r="G14" i="8" a="1"/>
  <c r="G7" i="8"/>
  <c r="G7" i="8" a="1"/>
  <c r="G36" i="8"/>
  <c r="G36" i="8" a="1"/>
  <c r="G34" i="8"/>
  <c r="G34" i="8" a="1"/>
  <c r="G43" i="8"/>
  <c r="G43" i="8" a="1"/>
  <c r="G29" i="8"/>
  <c r="G29" i="8" a="1"/>
  <c r="G26" i="8"/>
  <c r="G26" i="8" a="1"/>
  <c r="G44" i="8"/>
  <c r="G44" i="8" a="1"/>
  <c r="G23" i="8"/>
  <c r="G23" i="8" a="1"/>
  <c r="G40" i="8"/>
  <c r="G40" i="8" a="1"/>
  <c r="G51" i="8"/>
  <c r="G51" i="8" a="1"/>
  <c r="G50" i="8"/>
  <c r="G50" i="8" a="1"/>
  <c r="G15" i="8"/>
  <c r="G15" i="8" a="1"/>
  <c r="G2" i="8"/>
  <c r="G32" i="8"/>
  <c r="G32" i="8" a="1"/>
  <c r="G17" i="8"/>
  <c r="G17" i="8" a="1"/>
  <c r="G53" i="8"/>
  <c r="G2" i="8" a="1"/>
  <c r="G53" i="8" a="1"/>
  <c r="K53" i="8"/>
  <c r="K12" i="8"/>
  <c r="K17" i="8"/>
  <c r="K17" i="8" a="1"/>
  <c r="K15" i="8"/>
  <c r="K15" i="8" a="1"/>
  <c r="K37" i="8"/>
  <c r="K37" i="8" a="1"/>
  <c r="K4" i="8"/>
  <c r="K4" i="8" a="1"/>
  <c r="K31" i="8"/>
  <c r="K31" i="8" a="1"/>
  <c r="K6" i="8"/>
  <c r="K6" i="8" a="1"/>
  <c r="K29" i="8"/>
  <c r="K29" i="8" a="1"/>
  <c r="K43" i="8"/>
  <c r="K43" i="8" a="1"/>
  <c r="K21" i="8"/>
  <c r="K21" i="8" a="1"/>
  <c r="K33" i="8"/>
  <c r="K33" i="8" a="1"/>
  <c r="K47" i="8"/>
  <c r="K47" i="8" a="1"/>
  <c r="K50" i="8"/>
  <c r="K50" i="8" a="1"/>
  <c r="K27" i="8"/>
  <c r="K27" i="8" a="1"/>
  <c r="K41" i="8"/>
  <c r="K41" i="8" a="1"/>
  <c r="K51" i="8"/>
  <c r="K51" i="8" a="1"/>
  <c r="K7" i="8"/>
  <c r="K7" i="8" a="1"/>
  <c r="K40" i="8"/>
  <c r="K40" i="8" a="1"/>
  <c r="K11" i="8"/>
  <c r="K11" i="8" a="1"/>
  <c r="K13" i="8"/>
  <c r="K13" i="8" a="1"/>
  <c r="K25" i="8"/>
  <c r="K25" i="8" a="1"/>
  <c r="K39" i="8"/>
  <c r="K39" i="8" a="1"/>
  <c r="K42" i="8"/>
  <c r="K42" i="8" a="1"/>
  <c r="K16" i="8"/>
  <c r="K16" i="8" a="1"/>
  <c r="K30" i="8"/>
  <c r="K30" i="8" a="1"/>
  <c r="K53" i="8" a="1"/>
  <c r="K18" i="8"/>
  <c r="K18" i="8" a="1"/>
  <c r="K24" i="8"/>
  <c r="K24" i="8" a="1"/>
  <c r="K9" i="8"/>
  <c r="K9" i="8" a="1"/>
  <c r="K48" i="8"/>
  <c r="K48" i="8" a="1"/>
  <c r="K45" i="8"/>
  <c r="K45" i="8" a="1"/>
  <c r="K46" i="8"/>
  <c r="K46" i="8" a="1"/>
  <c r="K14" i="8"/>
  <c r="K14" i="8" a="1"/>
  <c r="K23" i="8"/>
  <c r="K23" i="8" a="1"/>
  <c r="K35" i="8"/>
  <c r="K35" i="8" a="1"/>
  <c r="K44" i="8"/>
  <c r="K44" i="8" a="1"/>
  <c r="K34" i="8"/>
  <c r="K34" i="8" a="1"/>
  <c r="K36" i="8"/>
  <c r="K36" i="8" a="1"/>
  <c r="K49" i="8"/>
  <c r="K49" i="8" a="1"/>
  <c r="K26" i="8"/>
  <c r="K26" i="8" a="1"/>
  <c r="K19" i="8"/>
  <c r="K19" i="8" a="1"/>
  <c r="K28" i="8"/>
  <c r="K28" i="8" a="1"/>
  <c r="K10" i="8"/>
  <c r="K10" i="8" a="1"/>
  <c r="K38" i="8"/>
  <c r="K38" i="8" a="1"/>
  <c r="K12" i="8" a="1"/>
  <c r="K20" i="8"/>
  <c r="K20" i="8" a="1"/>
  <c r="K22" i="8"/>
  <c r="K22" i="8" a="1"/>
  <c r="K2" i="8"/>
  <c r="K5" i="8"/>
  <c r="K5" i="8" a="1"/>
  <c r="K52" i="8"/>
  <c r="K52" i="8" a="1"/>
  <c r="K32" i="8"/>
  <c r="K32" i="8" a="1"/>
  <c r="K3" i="8"/>
  <c r="K3" i="8" a="1"/>
  <c r="K8" i="8"/>
  <c r="K2" i="8" a="1"/>
  <c r="K8" i="8" a="1"/>
  <c r="J5" i="8"/>
  <c r="J20" i="8"/>
  <c r="J20" i="8" a="1"/>
  <c r="J4" i="8"/>
  <c r="J4" i="8" a="1"/>
  <c r="J9" i="8"/>
  <c r="J9" i="8" a="1"/>
  <c r="J35" i="8"/>
  <c r="J35" i="8" a="1"/>
  <c r="J33" i="8"/>
  <c r="J33" i="8" a="1"/>
  <c r="J27" i="8"/>
  <c r="J27" i="8" a="1"/>
  <c r="J11" i="8"/>
  <c r="J11" i="8" a="1"/>
  <c r="J49" i="8"/>
  <c r="J49" i="8" a="1"/>
  <c r="J50" i="8"/>
  <c r="J50" i="8" a="1"/>
  <c r="J8" i="8"/>
  <c r="J8" i="8" a="1"/>
  <c r="J23" i="8"/>
  <c r="J23" i="8" a="1"/>
  <c r="J19" i="8"/>
  <c r="J19" i="8" a="1"/>
  <c r="J28" i="8"/>
  <c r="J28" i="8" a="1"/>
  <c r="J24" i="8"/>
  <c r="J24" i="8" a="1"/>
  <c r="J13" i="8"/>
  <c r="J13" i="8" a="1"/>
  <c r="J7" i="8"/>
  <c r="J7" i="8" a="1"/>
  <c r="J51" i="8"/>
  <c r="J51" i="8" a="1"/>
  <c r="J12" i="8"/>
  <c r="J12" i="8" a="1"/>
  <c r="J17" i="8"/>
  <c r="J17" i="8" a="1"/>
  <c r="J36" i="8"/>
  <c r="J36" i="8" a="1"/>
  <c r="J16" i="8"/>
  <c r="J16" i="8" a="1"/>
  <c r="J43" i="8"/>
  <c r="J43" i="8" a="1"/>
  <c r="J40" i="8"/>
  <c r="J40" i="8" a="1"/>
  <c r="J44" i="8"/>
  <c r="J44" i="8" a="1"/>
  <c r="J14" i="8"/>
  <c r="J14" i="8" a="1"/>
  <c r="J39" i="8"/>
  <c r="J39" i="8" a="1"/>
  <c r="J47" i="8"/>
  <c r="J47" i="8" a="1"/>
  <c r="J26" i="8"/>
  <c r="J26" i="8" a="1"/>
  <c r="J5" i="8" a="1"/>
  <c r="J21" i="8"/>
  <c r="J21" i="8" a="1"/>
  <c r="J48" i="8"/>
  <c r="J48" i="8" a="1"/>
  <c r="J34" i="8"/>
  <c r="J34" i="8" a="1"/>
  <c r="J18" i="8"/>
  <c r="J18" i="8" a="1"/>
  <c r="J45" i="8"/>
  <c r="J45" i="8" a="1"/>
  <c r="J52" i="8"/>
  <c r="J52" i="8" a="1"/>
  <c r="J25" i="8"/>
  <c r="J25" i="8" a="1"/>
  <c r="J42" i="8"/>
  <c r="J42" i="8" a="1"/>
  <c r="J2" i="8"/>
  <c r="J22" i="8"/>
  <c r="J22" i="8" a="1"/>
  <c r="J29" i="8"/>
  <c r="J29" i="8" a="1"/>
  <c r="J46" i="8"/>
  <c r="J46" i="8" a="1"/>
  <c r="J37" i="8"/>
  <c r="J37" i="8" a="1"/>
  <c r="J3" i="8"/>
  <c r="J3" i="8" a="1"/>
  <c r="J38" i="8"/>
  <c r="J38" i="8" a="1"/>
  <c r="J53" i="8"/>
  <c r="J53" i="8" a="1"/>
  <c r="J6" i="8"/>
  <c r="J6" i="8" a="1"/>
  <c r="J15" i="8"/>
  <c r="J15" i="8" a="1"/>
  <c r="J10" i="8"/>
  <c r="J10" i="8" a="1"/>
  <c r="J32" i="8"/>
  <c r="J32" i="8" a="1"/>
  <c r="J41" i="8"/>
  <c r="J41" i="8" a="1"/>
  <c r="J31" i="8"/>
  <c r="J31" i="8" a="1"/>
  <c r="J30" i="8"/>
  <c r="J2" i="8" a="1"/>
  <c r="J30" i="8" a="1"/>
  <c r="H47" i="8"/>
  <c r="H47" i="8" a="1"/>
  <c r="H50" i="8"/>
  <c r="H50" i="8" a="1"/>
  <c r="H25" i="8"/>
  <c r="H25" i="8" a="1"/>
  <c r="H23" i="8"/>
  <c r="H23" i="8" a="1"/>
  <c r="H40" i="8"/>
  <c r="H40" i="8" a="1"/>
  <c r="H26" i="8"/>
  <c r="H26" i="8" a="1"/>
  <c r="H15" i="8"/>
  <c r="H15" i="8" a="1"/>
  <c r="H12" i="8"/>
  <c r="H12" i="8" a="1"/>
  <c r="H42" i="8"/>
  <c r="H42" i="8" a="1"/>
  <c r="H17" i="8"/>
  <c r="H17" i="8" a="1"/>
  <c r="H44" i="8"/>
  <c r="H44" i="8" a="1"/>
  <c r="H35" i="8"/>
  <c r="H35" i="8" a="1"/>
  <c r="H20" i="8"/>
  <c r="H20" i="8" a="1"/>
  <c r="H11" i="8"/>
  <c r="H11" i="8" a="1"/>
  <c r="H22" i="8"/>
  <c r="H22" i="8" a="1"/>
  <c r="H19" i="8"/>
  <c r="H19" i="8" a="1"/>
  <c r="H31" i="8"/>
  <c r="H31" i="8" a="1"/>
  <c r="H14" i="8"/>
  <c r="H14" i="8" a="1"/>
  <c r="H24" i="8"/>
  <c r="H24" i="8" a="1"/>
  <c r="H5" i="8"/>
  <c r="H5" i="8" a="1"/>
  <c r="H48" i="8"/>
  <c r="H48" i="8" a="1"/>
  <c r="H46" i="8"/>
  <c r="H46" i="8" a="1"/>
  <c r="H3" i="8"/>
  <c r="H3" i="8" a="1"/>
  <c r="H13" i="8"/>
  <c r="H13" i="8" a="1"/>
  <c r="H10" i="8"/>
  <c r="H10" i="8" a="1"/>
  <c r="H39" i="8"/>
  <c r="H39" i="8" a="1"/>
  <c r="H4" i="8"/>
  <c r="H4" i="8" a="1"/>
  <c r="H2" i="8"/>
  <c r="H41" i="8"/>
  <c r="H41" i="8" a="1"/>
  <c r="H32" i="8"/>
  <c r="H32" i="8" a="1"/>
  <c r="H9" i="8"/>
  <c r="H9" i="8" a="1"/>
  <c r="H6" i="8"/>
  <c r="H6" i="8" a="1"/>
  <c r="H36" i="8"/>
  <c r="H36" i="8" a="1"/>
  <c r="H18" i="8"/>
  <c r="H18" i="8" a="1"/>
  <c r="H33" i="8"/>
  <c r="H33" i="8" a="1"/>
  <c r="H16" i="8"/>
  <c r="H16" i="8" a="1"/>
  <c r="H28" i="8"/>
  <c r="H28" i="8" a="1"/>
  <c r="H52" i="8"/>
  <c r="H52" i="8" a="1"/>
  <c r="H51" i="8"/>
  <c r="H51" i="8" a="1"/>
  <c r="H27" i="8"/>
  <c r="H27" i="8" a="1"/>
  <c r="H37" i="8"/>
  <c r="H37" i="8" a="1"/>
  <c r="H38" i="8"/>
  <c r="H38" i="8" a="1"/>
  <c r="H8" i="8"/>
  <c r="H8" i="8" a="1"/>
  <c r="H53" i="8"/>
  <c r="H53" i="8" a="1"/>
  <c r="H49" i="8"/>
  <c r="H49" i="8" a="1"/>
  <c r="H29" i="8"/>
  <c r="H29" i="8" a="1"/>
  <c r="H7" i="8"/>
  <c r="H7" i="8" a="1"/>
  <c r="H21" i="8"/>
  <c r="H21" i="8" a="1"/>
  <c r="H43" i="8"/>
  <c r="H43" i="8" a="1"/>
  <c r="H34" i="8"/>
  <c r="H34" i="8" a="1"/>
  <c r="H45" i="8"/>
  <c r="H45" i="8" a="1"/>
  <c r="H30" i="8"/>
  <c r="H2" i="8" a="1"/>
  <c r="H30" i="8" a="1"/>
  <c r="E17" i="8"/>
  <c r="E17" i="8" a="1"/>
  <c r="E33" i="8"/>
  <c r="E33" i="8" a="1"/>
  <c r="E42" i="8"/>
  <c r="E42" i="8" a="1"/>
  <c r="E39" i="8"/>
  <c r="E39" i="8" a="1"/>
  <c r="E50" i="8"/>
  <c r="E50" i="8" a="1"/>
  <c r="E23" i="8"/>
  <c r="E23" i="8" a="1"/>
  <c r="E4" i="8"/>
  <c r="E4" i="8" a="1"/>
  <c r="E51" i="8"/>
  <c r="E51" i="8" a="1"/>
  <c r="E26" i="8"/>
  <c r="E26" i="8" a="1"/>
  <c r="E34" i="8"/>
  <c r="E34" i="8" a="1"/>
  <c r="E49" i="8"/>
  <c r="E49" i="8" a="1"/>
  <c r="E25" i="8"/>
  <c r="E25" i="8" a="1"/>
  <c r="E29" i="8"/>
  <c r="E29" i="8" a="1"/>
  <c r="E22" i="8"/>
  <c r="E22" i="8" a="1"/>
  <c r="E45" i="8"/>
  <c r="E45" i="8" a="1"/>
  <c r="E14" i="8"/>
  <c r="E14" i="8" a="1"/>
  <c r="E52" i="8"/>
  <c r="E52" i="8" a="1"/>
  <c r="E7" i="8"/>
  <c r="E7" i="8" a="1"/>
  <c r="E6" i="8"/>
  <c r="E6" i="8" a="1"/>
  <c r="E32" i="8"/>
  <c r="E32" i="8" a="1"/>
  <c r="E41" i="8"/>
  <c r="E41" i="8" a="1"/>
  <c r="E28" i="8"/>
  <c r="E28" i="8" a="1"/>
  <c r="E37" i="8"/>
  <c r="E37" i="8" a="1"/>
  <c r="E5" i="8"/>
  <c r="E5" i="8" a="1"/>
  <c r="E2" i="8"/>
  <c r="E38" i="8"/>
  <c r="E38" i="8" a="1"/>
  <c r="E47" i="8"/>
  <c r="E47" i="8" a="1"/>
  <c r="E35" i="8"/>
  <c r="E35" i="8" a="1"/>
  <c r="E12" i="8"/>
  <c r="E12" i="8" a="1"/>
  <c r="E16" i="8"/>
  <c r="E16" i="8" a="1"/>
  <c r="E31" i="8"/>
  <c r="E31" i="8" a="1"/>
  <c r="E18" i="8"/>
  <c r="E18" i="8" a="1"/>
  <c r="E46" i="8"/>
  <c r="E46" i="8" a="1"/>
  <c r="E44" i="8"/>
  <c r="E44" i="8" a="1"/>
  <c r="E15" i="8"/>
  <c r="E15" i="8" a="1"/>
  <c r="E43" i="8"/>
  <c r="E43" i="8" a="1"/>
  <c r="E8" i="8"/>
  <c r="E8" i="8" a="1"/>
  <c r="E10" i="8"/>
  <c r="E10" i="8" a="1"/>
  <c r="E36" i="8"/>
  <c r="E36" i="8" a="1"/>
  <c r="E27" i="8"/>
  <c r="E27" i="8" a="1"/>
  <c r="E11" i="8"/>
  <c r="E11" i="8" a="1"/>
  <c r="E40" i="8"/>
  <c r="E40" i="8" a="1"/>
  <c r="E13" i="8"/>
  <c r="E13" i="8" a="1"/>
  <c r="E53" i="8"/>
  <c r="E53" i="8" a="1"/>
  <c r="E48" i="8"/>
  <c r="E48" i="8" a="1"/>
  <c r="E21" i="8"/>
  <c r="E21" i="8" a="1"/>
  <c r="E30" i="8"/>
  <c r="E30" i="8" a="1"/>
  <c r="E24" i="8"/>
  <c r="E24" i="8" a="1"/>
  <c r="E20" i="8"/>
  <c r="E20" i="8" a="1"/>
  <c r="E3" i="8"/>
  <c r="E3" i="8" a="1"/>
  <c r="E19" i="8"/>
  <c r="E19" i="8" a="1"/>
  <c r="E9" i="8"/>
  <c r="E2" i="8" a="1"/>
  <c r="E9" i="8" a="1"/>
  <c r="L29" i="8"/>
  <c r="L43" i="8"/>
  <c r="L3" i="8"/>
  <c r="L20" i="8"/>
  <c r="L11" i="8"/>
  <c r="L35" i="8"/>
  <c r="L51" i="8"/>
  <c r="L42" i="8"/>
  <c r="L37" i="8"/>
  <c r="L31" i="8"/>
  <c r="L2" i="8"/>
  <c r="L14" i="8"/>
  <c r="L14" i="8" a="1"/>
  <c r="L27" i="8"/>
  <c r="L27" i="8" a="1"/>
  <c r="L33" i="8"/>
  <c r="L33" i="8" a="1"/>
  <c r="L40" i="8"/>
  <c r="L40" i="8" a="1"/>
  <c r="L15" i="8"/>
  <c r="L15" i="8" a="1"/>
  <c r="L39" i="8"/>
  <c r="L39" i="8" a="1"/>
  <c r="L19" i="8"/>
  <c r="L19" i="8" a="1"/>
  <c r="L8" i="8"/>
  <c r="L8" i="8" a="1"/>
  <c r="L4" i="8"/>
  <c r="L4" i="8" a="1"/>
  <c r="L24" i="8"/>
  <c r="L24" i="8" a="1"/>
  <c r="L26" i="8"/>
  <c r="L26" i="8" a="1"/>
  <c r="L43" i="8" a="1"/>
  <c r="L41" i="8"/>
  <c r="L41" i="8" a="1"/>
  <c r="L53" i="8"/>
  <c r="L53" i="8" a="1"/>
  <c r="L22" i="8"/>
  <c r="L22" i="8" a="1"/>
  <c r="L28" i="8"/>
  <c r="L28" i="8" a="1"/>
  <c r="L13" i="8"/>
  <c r="L13" i="8" a="1"/>
  <c r="L16" i="8"/>
  <c r="L16" i="8" a="1"/>
  <c r="L38" i="8"/>
  <c r="L38" i="8" a="1"/>
  <c r="L44" i="8"/>
  <c r="L44" i="8" a="1"/>
  <c r="L12" i="8"/>
  <c r="L12" i="8" a="1"/>
  <c r="L9" i="8"/>
  <c r="L9" i="8" a="1"/>
  <c r="L46" i="8"/>
  <c r="L46" i="8" a="1"/>
  <c r="L32" i="8"/>
  <c r="L32" i="8" a="1"/>
  <c r="L34" i="8"/>
  <c r="L34" i="8" a="1"/>
  <c r="L29" i="8" a="1"/>
  <c r="L20" i="8" a="1"/>
  <c r="L35" i="8" a="1"/>
  <c r="L42" i="8" a="1"/>
  <c r="L31" i="8" a="1"/>
  <c r="L18" i="8"/>
  <c r="L18" i="8" a="1"/>
  <c r="L11" i="8" a="1"/>
  <c r="L5" i="8"/>
  <c r="L5" i="8" a="1"/>
  <c r="L21" i="8"/>
  <c r="L21" i="8" a="1"/>
  <c r="L50" i="8"/>
  <c r="L50" i="8" a="1"/>
  <c r="L48" i="8"/>
  <c r="L48" i="8" a="1"/>
  <c r="L47" i="8"/>
  <c r="L47" i="8" a="1"/>
  <c r="L52" i="8"/>
  <c r="L52" i="8" a="1"/>
  <c r="L36" i="8"/>
  <c r="L36" i="8" a="1"/>
  <c r="L10" i="8"/>
  <c r="L10" i="8" a="1"/>
  <c r="L30" i="8"/>
  <c r="L30" i="8" a="1"/>
  <c r="L49" i="8"/>
  <c r="L49" i="8" a="1"/>
  <c r="L7" i="8"/>
  <c r="L7" i="8" a="1"/>
  <c r="L3" i="8" a="1"/>
  <c r="L51" i="8" a="1"/>
  <c r="L37" i="8" a="1"/>
  <c r="L6" i="8"/>
  <c r="L6" i="8" a="1"/>
  <c r="L17" i="8"/>
  <c r="L17" i="8" a="1"/>
  <c r="L23" i="8"/>
  <c r="L23" i="8" a="1"/>
  <c r="L25" i="8"/>
  <c r="L25" i="8" a="1"/>
  <c r="L45" i="8"/>
  <c r="L2" i="8" a="1"/>
  <c r="L45" i="8" a="1"/>
  <c r="F35" i="8"/>
  <c r="F12" i="8"/>
  <c r="F21" i="8"/>
  <c r="F53" i="8"/>
  <c r="F53" i="8" a="1"/>
  <c r="F52" i="8"/>
  <c r="F52" i="8" a="1"/>
  <c r="F22" i="8"/>
  <c r="F22" i="8" a="1"/>
  <c r="F8" i="8"/>
  <c r="F8" i="8" a="1"/>
  <c r="F6" i="8"/>
  <c r="F6" i="8" a="1"/>
  <c r="F46" i="8"/>
  <c r="F46" i="8" a="1"/>
  <c r="F20" i="8"/>
  <c r="F20" i="8" a="1"/>
  <c r="F19" i="8"/>
  <c r="F19" i="8" a="1"/>
  <c r="F32" i="8"/>
  <c r="F32" i="8" a="1"/>
  <c r="F34" i="8"/>
  <c r="F34" i="8" a="1"/>
  <c r="F48" i="8"/>
  <c r="F48" i="8" a="1"/>
  <c r="F36" i="8"/>
  <c r="F36" i="8" a="1"/>
  <c r="F38" i="8"/>
  <c r="F38" i="8" a="1"/>
  <c r="F50" i="8"/>
  <c r="F50" i="8" a="1"/>
  <c r="F15" i="8"/>
  <c r="F15" i="8" a="1"/>
  <c r="F4" i="8"/>
  <c r="F4" i="8" a="1"/>
  <c r="F5" i="8"/>
  <c r="F5" i="8" a="1"/>
  <c r="F2" i="8"/>
  <c r="F41" i="8"/>
  <c r="F41" i="8" a="1"/>
  <c r="F21" i="8" a="1"/>
  <c r="F25" i="8"/>
  <c r="F25" i="8" a="1"/>
  <c r="F23" i="8"/>
  <c r="F23" i="8" a="1"/>
  <c r="F29" i="8"/>
  <c r="F29" i="8" a="1"/>
  <c r="F39" i="8"/>
  <c r="F39" i="8" a="1"/>
  <c r="F42" i="8"/>
  <c r="F42" i="8" a="1"/>
  <c r="F35" i="8" a="1"/>
  <c r="F18" i="8"/>
  <c r="F18" i="8" a="1"/>
  <c r="F45" i="8"/>
  <c r="F45" i="8" a="1"/>
  <c r="F27" i="8"/>
  <c r="F27" i="8" a="1"/>
  <c r="F14" i="8"/>
  <c r="F14" i="8" a="1"/>
  <c r="F49" i="8"/>
  <c r="F49" i="8" a="1"/>
  <c r="F10" i="8"/>
  <c r="F10" i="8" a="1"/>
  <c r="F44" i="8"/>
  <c r="F44" i="8" a="1"/>
  <c r="F51" i="8"/>
  <c r="F51" i="8" a="1"/>
  <c r="F13" i="8"/>
  <c r="F13" i="8" a="1"/>
  <c r="F16" i="8"/>
  <c r="F16" i="8" a="1"/>
  <c r="F24" i="8"/>
  <c r="F24" i="8" a="1"/>
  <c r="F43" i="8"/>
  <c r="F43" i="8" a="1"/>
  <c r="F26" i="8"/>
  <c r="F26" i="8" a="1"/>
  <c r="F33" i="8"/>
  <c r="F33" i="8" a="1"/>
  <c r="F12" i="8" a="1"/>
  <c r="F47" i="8"/>
  <c r="F47" i="8" a="1"/>
  <c r="F7" i="8"/>
  <c r="F7" i="8" a="1"/>
  <c r="F37" i="8"/>
  <c r="F37" i="8" a="1"/>
  <c r="F40" i="8"/>
  <c r="F40" i="8" a="1"/>
  <c r="F28" i="8"/>
  <c r="F28" i="8" a="1"/>
  <c r="F9" i="8"/>
  <c r="F9" i="8" a="1"/>
  <c r="F3" i="8"/>
  <c r="F3" i="8" a="1"/>
  <c r="F11" i="8"/>
  <c r="F11" i="8" a="1"/>
  <c r="F30" i="8"/>
  <c r="F30" i="8" a="1"/>
  <c r="F17" i="8"/>
  <c r="F17" i="8" a="1"/>
  <c r="F31" i="8"/>
  <c r="F2" i="8" a="1"/>
  <c r="F31" i="8" a="1"/>
  <c r="D52" i="8"/>
  <c r="D18" i="8"/>
  <c r="D15" i="8"/>
  <c r="D50" i="8"/>
  <c r="B35" i="8"/>
  <c r="D22" i="8"/>
  <c r="B2" i="8"/>
  <c r="B11" i="8"/>
  <c r="B17" i="8"/>
  <c r="B49" i="8"/>
  <c r="C2" i="8"/>
  <c r="D48" i="8"/>
  <c r="D23" i="8"/>
  <c r="D12" i="8"/>
  <c r="D9" i="8"/>
  <c r="D39" i="8"/>
  <c r="D25" i="8"/>
  <c r="D34" i="8"/>
  <c r="D4" i="8"/>
  <c r="D32" i="8"/>
  <c r="D36" i="8"/>
  <c r="D17" i="8"/>
  <c r="D28" i="8"/>
  <c r="D16" i="8"/>
  <c r="D13" i="8"/>
  <c r="D40" i="8"/>
  <c r="D45" i="8"/>
  <c r="D49" i="8"/>
  <c r="D5" i="8"/>
  <c r="B36" i="8"/>
  <c r="D42" i="8"/>
  <c r="D11" i="8"/>
  <c r="D31" i="8"/>
  <c r="B16" i="8"/>
  <c r="D43" i="8"/>
  <c r="D2" i="8"/>
  <c r="B14" i="8"/>
  <c r="D24" i="8"/>
  <c r="B19" i="8"/>
  <c r="D11" i="8" a="1"/>
  <c r="C11" i="8"/>
  <c r="D8" i="8"/>
  <c r="D19" i="8"/>
  <c r="B22" i="8"/>
  <c r="B39" i="8"/>
  <c r="D16" i="8" a="1"/>
  <c r="C16" i="8"/>
  <c r="B27" i="8"/>
  <c r="D26" i="8"/>
  <c r="B15" i="8"/>
  <c r="D19" i="8" a="1"/>
  <c r="C19" i="8"/>
  <c r="B47" i="8"/>
  <c r="D36" i="8" a="1"/>
  <c r="C36" i="8"/>
  <c r="D41" i="8"/>
  <c r="B40" i="8"/>
  <c r="B33" i="8"/>
  <c r="B6" i="8"/>
  <c r="B38" i="8"/>
  <c r="B25" i="8"/>
  <c r="D10" i="8"/>
  <c r="B50" i="8"/>
  <c r="D34" i="8" a="1"/>
  <c r="C34" i="8"/>
  <c r="B34" i="8"/>
  <c r="D32" i="8" a="1"/>
  <c r="C32" i="8"/>
  <c r="B32" i="8"/>
  <c r="D4" i="8" a="1"/>
  <c r="C4" i="8"/>
  <c r="B4" i="8"/>
  <c r="B45" i="8"/>
  <c r="D8" i="8" a="1"/>
  <c r="C8" i="8"/>
  <c r="B8" i="8"/>
  <c r="D33" i="8"/>
  <c r="D53" i="8"/>
  <c r="B24" i="8"/>
  <c r="D44" i="8"/>
  <c r="D35" i="8"/>
  <c r="D7" i="8"/>
  <c r="D28" i="8" a="1"/>
  <c r="C28" i="8"/>
  <c r="B28" i="8"/>
  <c r="D21" i="8"/>
  <c r="D29" i="8"/>
  <c r="D43" i="8" a="1"/>
  <c r="C43" i="8"/>
  <c r="B43" i="8"/>
  <c r="D14" i="8"/>
  <c r="D51" i="8"/>
  <c r="D50" i="8" a="1"/>
  <c r="C50" i="8"/>
  <c r="B3" i="8"/>
  <c r="D40" i="8" a="1"/>
  <c r="C40" i="8"/>
  <c r="D6" i="8"/>
  <c r="B30" i="8"/>
  <c r="D13" i="8" a="1"/>
  <c r="C13" i="8"/>
  <c r="B13" i="8"/>
  <c r="D45" i="8" a="1"/>
  <c r="C45" i="8"/>
  <c r="D23" i="8" a="1"/>
  <c r="C23" i="8"/>
  <c r="B23" i="8"/>
  <c r="D48" i="8" a="1"/>
  <c r="C48" i="8"/>
  <c r="B48" i="8"/>
  <c r="D51" i="8" a="1"/>
  <c r="C51" i="8"/>
  <c r="B51" i="8"/>
  <c r="D41" i="8" a="1"/>
  <c r="C41" i="8"/>
  <c r="B41" i="8"/>
  <c r="D21" i="8" a="1"/>
  <c r="C21" i="8"/>
  <c r="B21" i="8"/>
  <c r="D31" i="8" a="1"/>
  <c r="C31" i="8"/>
  <c r="B31" i="8"/>
  <c r="D49" i="8" a="1"/>
  <c r="C49" i="8"/>
  <c r="D30" i="8"/>
  <c r="B52" i="8"/>
  <c r="D35" i="8" a="1"/>
  <c r="C35" i="8"/>
  <c r="D37" i="8"/>
  <c r="D47" i="8"/>
  <c r="D46" i="8"/>
  <c r="D27" i="8"/>
  <c r="D18" i="8" a="1"/>
  <c r="C18" i="8"/>
  <c r="B18" i="8"/>
  <c r="D46" i="8" a="1"/>
  <c r="C46" i="8"/>
  <c r="B46" i="8"/>
  <c r="D52" i="8" a="1"/>
  <c r="C52" i="8"/>
  <c r="D53" i="8" a="1"/>
  <c r="C53" i="8"/>
  <c r="B53" i="8"/>
  <c r="D38" i="8"/>
  <c r="D39" i="8" a="1"/>
  <c r="C39" i="8"/>
  <c r="D27" i="8" a="1"/>
  <c r="C27" i="8"/>
  <c r="D9" i="8" a="1"/>
  <c r="C9" i="8"/>
  <c r="B9" i="8"/>
  <c r="D10" i="8" a="1"/>
  <c r="C10" i="8"/>
  <c r="B10" i="8"/>
  <c r="D7" i="8" a="1"/>
  <c r="C7" i="8"/>
  <c r="B7" i="8"/>
  <c r="D25" i="8" a="1"/>
  <c r="C25" i="8"/>
  <c r="D24" i="8" a="1"/>
  <c r="C24" i="8"/>
  <c r="D12" i="8" a="1"/>
  <c r="C12" i="8"/>
  <c r="B12" i="8"/>
  <c r="D37" i="8" a="1"/>
  <c r="C37" i="8"/>
  <c r="B37" i="8"/>
  <c r="D38" i="8" a="1"/>
  <c r="C38" i="8"/>
  <c r="D26" i="8" a="1"/>
  <c r="C26" i="8"/>
  <c r="B26" i="8"/>
  <c r="D42" i="8" a="1"/>
  <c r="C42" i="8"/>
  <c r="B42" i="8"/>
  <c r="D14" i="8" a="1"/>
  <c r="C14" i="8"/>
  <c r="D6" i="8" a="1"/>
  <c r="C6" i="8"/>
  <c r="D44" i="8" a="1"/>
  <c r="C44" i="8"/>
  <c r="B44" i="8"/>
  <c r="D3" i="8"/>
  <c r="D20" i="8"/>
  <c r="D5" i="8" a="1"/>
  <c r="C5" i="8"/>
  <c r="B5" i="8"/>
  <c r="D47" i="8" a="1"/>
  <c r="C47" i="8"/>
  <c r="D22" i="8" a="1"/>
  <c r="C22" i="8"/>
  <c r="D30" i="8" a="1"/>
  <c r="C30" i="8"/>
  <c r="D29" i="8" a="1"/>
  <c r="C29" i="8"/>
  <c r="B29" i="8"/>
  <c r="D20" i="8" a="1"/>
  <c r="C20" i="8"/>
  <c r="B20" i="8"/>
  <c r="D17" i="8" a="1"/>
  <c r="C17" i="8"/>
  <c r="D15" i="8" a="1"/>
  <c r="C15" i="8"/>
  <c r="D3" i="8" a="1"/>
  <c r="C3" i="8"/>
  <c r="D2" i="8" a="1"/>
  <c r="D33" i="8" a="1"/>
  <c r="C33" i="8"/>
</calcChain>
</file>

<file path=xl/sharedStrings.xml><?xml version="1.0" encoding="utf-8"?>
<sst xmlns="http://schemas.openxmlformats.org/spreadsheetml/2006/main" count="1879" uniqueCount="900">
  <si>
    <t>2016 Alberta Road Cup</t>
  </si>
  <si>
    <t>Cat 1/2</t>
  </si>
  <si>
    <t>Club/Team</t>
  </si>
  <si>
    <t>Rank</t>
  </si>
  <si>
    <t>2016 ARC Series Points</t>
  </si>
  <si>
    <t>2016 Crit Poitns</t>
  </si>
  <si>
    <t>2016 ITT Points</t>
  </si>
  <si>
    <t>Total Upgrade Points</t>
  </si>
  <si>
    <t>2016 Out of Province Mass Start Upgrade Points</t>
  </si>
  <si>
    <t>2016 Out of Province ITT Upgrade Points</t>
  </si>
  <si>
    <t>2015 Mass Start Upgrade Points</t>
  </si>
  <si>
    <t>2015 ITT Points</t>
  </si>
  <si>
    <t>Cat 3</t>
  </si>
  <si>
    <t>2016 Learn to Race Points</t>
  </si>
  <si>
    <t>Cat 4</t>
  </si>
  <si>
    <t>Cat 5</t>
  </si>
  <si>
    <t>2016 GC/Omnium Points</t>
  </si>
  <si>
    <t>Velocity Stage Race - Road Race (B)</t>
  </si>
  <si>
    <t>Velocity Stage Race - ITT (B)</t>
  </si>
  <si>
    <t>Velocity Stage Race - Criterium (B)</t>
  </si>
  <si>
    <t>Velocity Stage Race - GC (A)</t>
  </si>
  <si>
    <t>Jason Lapierre Memorial Race - ITT (B)</t>
  </si>
  <si>
    <t>Jason Lapierre Memorial Race - Criterium (B)</t>
  </si>
  <si>
    <t>Classic of Highlandia (B)</t>
  </si>
  <si>
    <t>RMCC - Road Race (B)</t>
  </si>
  <si>
    <t>RMCC - Hill Climb (B)</t>
  </si>
  <si>
    <t>RMCC - Criterium (B)</t>
  </si>
  <si>
    <t>RMCC - Omnium (A)</t>
  </si>
  <si>
    <t>Canada Day Crit - 
Criterium Provicials (A)</t>
  </si>
  <si>
    <t>PRW Trofeo p/b Da Capo (B)</t>
  </si>
  <si>
    <t>Suffer like a Dog(pound) ITT (B)</t>
  </si>
  <si>
    <t>Stampede Road Race - 
Road Provincial Championships (A)</t>
  </si>
  <si>
    <t>ERTC ITT (B)</t>
  </si>
  <si>
    <t>Tour de Bowness - Road Race (B)</t>
  </si>
  <si>
    <t>Tour de Bowness - Hill Climb (B)</t>
  </si>
  <si>
    <t>Tour de Bowness - Criterium (B)</t>
  </si>
  <si>
    <t>Tour de Bowness - Omnium (A)</t>
  </si>
  <si>
    <t>Pedalhead ITT (B)</t>
  </si>
  <si>
    <t>Kicking Horse Cup - Road Race (B)</t>
  </si>
  <si>
    <t>Kicking Horse Cup - Hill Climb (B)</t>
  </si>
  <si>
    <t>Kicking Horse Cup - Criterium (B)</t>
  </si>
  <si>
    <t>Women</t>
  </si>
  <si>
    <t>Cat</t>
  </si>
  <si>
    <t>Youth</t>
  </si>
  <si>
    <t>Bicisport</t>
  </si>
  <si>
    <t>Rundle Mountain Cycling Club</t>
  </si>
  <si>
    <t>Synergy Racing</t>
  </si>
  <si>
    <t>Edmonton Road &amp; Track Club</t>
  </si>
  <si>
    <t>Peloton Racing p/b Exterra</t>
  </si>
  <si>
    <t>Speed Theory</t>
  </si>
  <si>
    <t>Juventus</t>
  </si>
  <si>
    <t>The Lead Out Project</t>
  </si>
  <si>
    <t>Cyclemeister/Bow Cycle</t>
  </si>
  <si>
    <t>Pedalhead Road Works</t>
  </si>
  <si>
    <t>Soul Sportif</t>
  </si>
  <si>
    <t>TCR Sports Lab</t>
  </si>
  <si>
    <t>Central Alberta Bicycle Club</t>
  </si>
  <si>
    <t>United Cycle</t>
  </si>
  <si>
    <t>Calgary Crankmasters</t>
  </si>
  <si>
    <t>Hardcore Cycling Club</t>
  </si>
  <si>
    <t>Ascent Cycling</t>
  </si>
  <si>
    <t>H&amp;R Block Pro Cycling</t>
  </si>
  <si>
    <t>MEC Calgary</t>
  </si>
  <si>
    <t>Trek Red Truck Racing</t>
  </si>
  <si>
    <t>Crave Racing</t>
  </si>
  <si>
    <t>Deadgoat Racing</t>
  </si>
  <si>
    <t>DeJong Design p/b Road</t>
  </si>
  <si>
    <t>Terrascape Racing</t>
  </si>
  <si>
    <t>54 Blue</t>
  </si>
  <si>
    <t>Ride 52</t>
  </si>
  <si>
    <t>Athletes in Action</t>
  </si>
  <si>
    <t>Cranky's Bike Shop</t>
  </si>
  <si>
    <t>SPAN Racing</t>
  </si>
  <si>
    <t>Gastown Cycling Association</t>
  </si>
  <si>
    <t>The Hub</t>
  </si>
  <si>
    <t>Jasper Source for Sports</t>
  </si>
  <si>
    <t>Team Café Roubaix</t>
  </si>
  <si>
    <t>Fiera</t>
  </si>
  <si>
    <t>Mud Sweat and Gears</t>
  </si>
  <si>
    <t>MUIR</t>
  </si>
  <si>
    <t>Warren</t>
  </si>
  <si>
    <t xml:space="preserve">CRANE </t>
  </si>
  <si>
    <t>Robert</t>
  </si>
  <si>
    <t xml:space="preserve">BAYER </t>
  </si>
  <si>
    <t>Evan</t>
  </si>
  <si>
    <t>ENTER</t>
  </si>
  <si>
    <t>Marc</t>
  </si>
  <si>
    <t xml:space="preserve">MILLS-CONNERY </t>
  </si>
  <si>
    <t>Fraser</t>
  </si>
  <si>
    <t>MCKNIGHT</t>
  </si>
  <si>
    <t>Bailey</t>
  </si>
  <si>
    <t xml:space="preserve">DAVIDSON </t>
  </si>
  <si>
    <t>Andrew</t>
  </si>
  <si>
    <t>CROSTON</t>
  </si>
  <si>
    <t>Colin</t>
  </si>
  <si>
    <t>Rundle Mountain CC</t>
  </si>
  <si>
    <t>AULD</t>
  </si>
  <si>
    <t>Ian</t>
  </si>
  <si>
    <t xml:space="preserve">TOPPINGS </t>
  </si>
  <si>
    <t>Connor</t>
  </si>
  <si>
    <t xml:space="preserve">OWEN </t>
  </si>
  <si>
    <t>Dougal</t>
  </si>
  <si>
    <t>bicisport</t>
  </si>
  <si>
    <t xml:space="preserve">BENNETT </t>
  </si>
  <si>
    <t>Matthew</t>
  </si>
  <si>
    <t>WILLIAMS</t>
  </si>
  <si>
    <t>Trev</t>
  </si>
  <si>
    <t>Speed Theory Cycling</t>
  </si>
  <si>
    <t xml:space="preserve">BEALL </t>
  </si>
  <si>
    <t>Isaac</t>
  </si>
  <si>
    <t xml:space="preserve">WILSON </t>
  </si>
  <si>
    <t xml:space="preserve">DEAN </t>
  </si>
  <si>
    <t>James</t>
  </si>
  <si>
    <t xml:space="preserve">PERRON </t>
  </si>
  <si>
    <t>Jeff</t>
  </si>
  <si>
    <t>COPELAND</t>
  </si>
  <si>
    <t>Bruce</t>
  </si>
  <si>
    <t xml:space="preserve">BSCHADEN </t>
  </si>
  <si>
    <t>Ben</t>
  </si>
  <si>
    <t>FURLONG</t>
  </si>
  <si>
    <t>Barrie</t>
  </si>
  <si>
    <t xml:space="preserve">PAAUWE </t>
  </si>
  <si>
    <t>Reinier</t>
  </si>
  <si>
    <t xml:space="preserve">ROKOSH </t>
  </si>
  <si>
    <t>Kevin</t>
  </si>
  <si>
    <t xml:space="preserve">PROCHE </t>
  </si>
  <si>
    <t>Jason</t>
  </si>
  <si>
    <t xml:space="preserve">NILES </t>
  </si>
  <si>
    <t>BUNNIN</t>
  </si>
  <si>
    <t>Shawn</t>
  </si>
  <si>
    <t xml:space="preserve">PERSON </t>
  </si>
  <si>
    <t>Brett</t>
  </si>
  <si>
    <t xml:space="preserve">ADOMONIS </t>
  </si>
  <si>
    <t>Lukas</t>
  </si>
  <si>
    <t>MCCONNELL</t>
  </si>
  <si>
    <t>Mark</t>
  </si>
  <si>
    <t>VAN DEN HAM</t>
  </si>
  <si>
    <t>Michael</t>
  </si>
  <si>
    <t>Trek Red Truck p/b Mosaic Homes</t>
  </si>
  <si>
    <t xml:space="preserve">JENSEN </t>
  </si>
  <si>
    <t>Eric</t>
  </si>
  <si>
    <t>WOOD</t>
  </si>
  <si>
    <t>Dan</t>
  </si>
  <si>
    <t xml:space="preserve">EPP </t>
  </si>
  <si>
    <t>Noah</t>
  </si>
  <si>
    <t>SMARTSAVVY+ pb IRIS</t>
  </si>
  <si>
    <t xml:space="preserve">FAAS </t>
  </si>
  <si>
    <t>BURTNIK</t>
  </si>
  <si>
    <t>Mason</t>
  </si>
  <si>
    <t>MACDONALD</t>
  </si>
  <si>
    <t>Geoff</t>
  </si>
  <si>
    <t xml:space="preserve">HENRY </t>
  </si>
  <si>
    <t>Troy</t>
  </si>
  <si>
    <t xml:space="preserve">ROCKWELL </t>
  </si>
  <si>
    <t>MEDINSKI</t>
  </si>
  <si>
    <t>Micah</t>
  </si>
  <si>
    <t xml:space="preserve">KLARENBACH </t>
  </si>
  <si>
    <t>Scott</t>
  </si>
  <si>
    <t>LAMB</t>
  </si>
  <si>
    <t>Jamie</t>
  </si>
  <si>
    <t>KNIGHT</t>
  </si>
  <si>
    <t>Peter</t>
  </si>
  <si>
    <t>Hardcore CC</t>
  </si>
  <si>
    <t>ANDERSON</t>
  </si>
  <si>
    <t>Darren</t>
  </si>
  <si>
    <t xml:space="preserve">BARR </t>
  </si>
  <si>
    <t>Sean</t>
  </si>
  <si>
    <t xml:space="preserve">WALDHUBER </t>
  </si>
  <si>
    <t>STICKLAND</t>
  </si>
  <si>
    <t>Mike</t>
  </si>
  <si>
    <t>BLAND</t>
  </si>
  <si>
    <t>Dennis</t>
  </si>
  <si>
    <t xml:space="preserve">SMITHEMAN </t>
  </si>
  <si>
    <t>Spencer</t>
  </si>
  <si>
    <t xml:space="preserve">FALKENBERG </t>
  </si>
  <si>
    <t>Aaron</t>
  </si>
  <si>
    <t>REID</t>
  </si>
  <si>
    <t xml:space="preserve">Rob  </t>
  </si>
  <si>
    <t>YOUNG</t>
  </si>
  <si>
    <t>Independent</t>
  </si>
  <si>
    <t xml:space="preserve">MUNDY </t>
  </si>
  <si>
    <t>Stephen</t>
  </si>
  <si>
    <t xml:space="preserve">KROPF </t>
  </si>
  <si>
    <t>Joshua</t>
  </si>
  <si>
    <t xml:space="preserve">MULLER </t>
  </si>
  <si>
    <t>Kaleb</t>
  </si>
  <si>
    <t>Ascent Cycle</t>
  </si>
  <si>
    <t xml:space="preserve">KILLICK </t>
  </si>
  <si>
    <t>Anthony</t>
  </si>
  <si>
    <t>Christian</t>
  </si>
  <si>
    <t xml:space="preserve">HOLMES </t>
  </si>
  <si>
    <t>David</t>
  </si>
  <si>
    <t>Cody</t>
  </si>
  <si>
    <t xml:space="preserve">ADAMSON </t>
  </si>
  <si>
    <t>Shaun</t>
  </si>
  <si>
    <t>Velocity CC</t>
  </si>
  <si>
    <t>Kyle</t>
  </si>
  <si>
    <t xml:space="preserve">SMITH </t>
  </si>
  <si>
    <t>Tyson</t>
  </si>
  <si>
    <t>ELLIOTT</t>
  </si>
  <si>
    <t>Nathan</t>
  </si>
  <si>
    <t>* Junior</t>
  </si>
  <si>
    <t>** U17</t>
  </si>
  <si>
    <t xml:space="preserve">GOMES* </t>
  </si>
  <si>
    <t>Calgary Bicycle Track League</t>
  </si>
  <si>
    <t>Aidan</t>
  </si>
  <si>
    <t xml:space="preserve">Synergy Racing </t>
  </si>
  <si>
    <t>GIBBONS</t>
  </si>
  <si>
    <t xml:space="preserve">HOWARD </t>
  </si>
  <si>
    <t>Bryon</t>
  </si>
  <si>
    <t>TCR Sport Lab</t>
  </si>
  <si>
    <t xml:space="preserve">STANKEVICIUS </t>
  </si>
  <si>
    <t>Joe</t>
  </si>
  <si>
    <t xml:space="preserve">KENDAL </t>
  </si>
  <si>
    <t xml:space="preserve">MACKENZIE </t>
  </si>
  <si>
    <t xml:space="preserve">DAHMS </t>
  </si>
  <si>
    <t>Terence</t>
  </si>
  <si>
    <t xml:space="preserve">BERGMANN </t>
  </si>
  <si>
    <t>Karel</t>
  </si>
  <si>
    <t xml:space="preserve">JACSO </t>
  </si>
  <si>
    <t>Ferenc</t>
  </si>
  <si>
    <t xml:space="preserve">BELCHER </t>
  </si>
  <si>
    <t>Derek</t>
  </si>
  <si>
    <t>CLARKE</t>
  </si>
  <si>
    <t>Duncan</t>
  </si>
  <si>
    <t>GP Wheelers</t>
  </si>
  <si>
    <t>DOORNBOS</t>
  </si>
  <si>
    <t>KENNY</t>
  </si>
  <si>
    <t xml:space="preserve">FENNELL </t>
  </si>
  <si>
    <t>Mitchell</t>
  </si>
  <si>
    <t xml:space="preserve">NELSON </t>
  </si>
  <si>
    <t>Daniel</t>
  </si>
  <si>
    <t>Jacob</t>
  </si>
  <si>
    <t xml:space="preserve">HIGUCHI </t>
  </si>
  <si>
    <t>Masa</t>
  </si>
  <si>
    <t>SMARTSAVVY + pb iris</t>
  </si>
  <si>
    <t xml:space="preserve">BURTNIK </t>
  </si>
  <si>
    <t>Bill</t>
  </si>
  <si>
    <t>RUMSEY</t>
  </si>
  <si>
    <t xml:space="preserve">DAVIS </t>
  </si>
  <si>
    <t>AUSTEN</t>
  </si>
  <si>
    <t>Timothy</t>
  </si>
  <si>
    <t>VANDYK</t>
  </si>
  <si>
    <t>Jack</t>
  </si>
  <si>
    <t>WATSON</t>
  </si>
  <si>
    <t>DICKINSON</t>
  </si>
  <si>
    <t>Cory</t>
  </si>
  <si>
    <t>FRASER</t>
  </si>
  <si>
    <t>Craig</t>
  </si>
  <si>
    <t>Lee</t>
  </si>
  <si>
    <t xml:space="preserve">DIXON </t>
  </si>
  <si>
    <t>Brad</t>
  </si>
  <si>
    <t>HEACOCK</t>
  </si>
  <si>
    <t>Edward</t>
  </si>
  <si>
    <t>Clayton</t>
  </si>
  <si>
    <t>Thomas</t>
  </si>
  <si>
    <t>TYMCHUK</t>
  </si>
  <si>
    <t>Greg</t>
  </si>
  <si>
    <t>BRANDRICK</t>
  </si>
  <si>
    <t>Rob</t>
  </si>
  <si>
    <t xml:space="preserve">ROPER </t>
  </si>
  <si>
    <t>Curtis</t>
  </si>
  <si>
    <t>Lance</t>
  </si>
  <si>
    <t>PINTER FINDLATER</t>
  </si>
  <si>
    <t>Dylan</t>
  </si>
  <si>
    <t>TOPILKO</t>
  </si>
  <si>
    <t>Brent</t>
  </si>
  <si>
    <t xml:space="preserve">GODLONTON </t>
  </si>
  <si>
    <t xml:space="preserve">MUNRO </t>
  </si>
  <si>
    <t>Shane</t>
  </si>
  <si>
    <t>PARKER</t>
  </si>
  <si>
    <t>SAVIN</t>
  </si>
  <si>
    <t xml:space="preserve">ROBINSON </t>
  </si>
  <si>
    <t>Ryan</t>
  </si>
  <si>
    <t xml:space="preserve">COGHLAN </t>
  </si>
  <si>
    <t>DELOS REYES</t>
  </si>
  <si>
    <t>Manny</t>
  </si>
  <si>
    <t>RAYNER</t>
  </si>
  <si>
    <t>Phil</t>
  </si>
  <si>
    <t>Headwinds CC</t>
  </si>
  <si>
    <t>SACKNEY</t>
  </si>
  <si>
    <t xml:space="preserve">KIRKER </t>
  </si>
  <si>
    <t>University of British Columbia</t>
  </si>
  <si>
    <t>THUMLERT</t>
  </si>
  <si>
    <t>GOMES*</t>
  </si>
  <si>
    <t>LIVESEY*</t>
  </si>
  <si>
    <t>GAUCHER*</t>
  </si>
  <si>
    <t>PARADIS</t>
  </si>
  <si>
    <t>AUER</t>
  </si>
  <si>
    <t>DYCKE</t>
  </si>
  <si>
    <t>CARVER</t>
  </si>
  <si>
    <t>Adam</t>
  </si>
  <si>
    <t>ARNOLD</t>
  </si>
  <si>
    <t xml:space="preserve">Andrew </t>
  </si>
  <si>
    <t>CLAFFEY</t>
  </si>
  <si>
    <t>Jakob</t>
  </si>
  <si>
    <t>KENNEDY</t>
  </si>
  <si>
    <t>Alan</t>
  </si>
  <si>
    <t>Neil</t>
  </si>
  <si>
    <t>AL RABEH</t>
  </si>
  <si>
    <t>Waleed</t>
  </si>
  <si>
    <t xml:space="preserve">DODD </t>
  </si>
  <si>
    <t>Martin</t>
  </si>
  <si>
    <t>MACKLEM</t>
  </si>
  <si>
    <t>JANZEN</t>
  </si>
  <si>
    <t>GALBRAITH</t>
  </si>
  <si>
    <t>Callum</t>
  </si>
  <si>
    <t>HALL</t>
  </si>
  <si>
    <t>Grande Prairie Wheelers</t>
  </si>
  <si>
    <t>HAMILTON</t>
  </si>
  <si>
    <t>Nicolas</t>
  </si>
  <si>
    <t>LAVOIE</t>
  </si>
  <si>
    <t>Rejean</t>
  </si>
  <si>
    <t>SAMPSON</t>
  </si>
  <si>
    <t>Larry</t>
  </si>
  <si>
    <t>BACHMAN</t>
  </si>
  <si>
    <t>Jay</t>
  </si>
  <si>
    <t>FEDOROSHYN</t>
  </si>
  <si>
    <t>Bow Cyclist Club</t>
  </si>
  <si>
    <t>WILLIAMSON</t>
  </si>
  <si>
    <t>Philip</t>
  </si>
  <si>
    <t>CLARK</t>
  </si>
  <si>
    <t>POOTZ</t>
  </si>
  <si>
    <t xml:space="preserve">STANKOVSKI </t>
  </si>
  <si>
    <t>Ilija</t>
  </si>
  <si>
    <t>BOYCHUK</t>
  </si>
  <si>
    <t>CHAMBERS</t>
  </si>
  <si>
    <t>Gary</t>
  </si>
  <si>
    <t>MULLER</t>
  </si>
  <si>
    <t xml:space="preserve">LEMISKI </t>
  </si>
  <si>
    <t>Ethan</t>
  </si>
  <si>
    <t>CABC</t>
  </si>
  <si>
    <t xml:space="preserve">WIWAD </t>
  </si>
  <si>
    <t>MARKOWSKY</t>
  </si>
  <si>
    <t>Todd</t>
  </si>
  <si>
    <t xml:space="preserve">SAMETZ </t>
  </si>
  <si>
    <t>ROBERTSON</t>
  </si>
  <si>
    <t>Grant</t>
  </si>
  <si>
    <t>BASTARACHE</t>
  </si>
  <si>
    <t>MACALISTER</t>
  </si>
  <si>
    <t>Roderick</t>
  </si>
  <si>
    <t>RICHKUM</t>
  </si>
  <si>
    <t>Bob</t>
  </si>
  <si>
    <t>BROOKS</t>
  </si>
  <si>
    <t>Keegan</t>
  </si>
  <si>
    <t xml:space="preserve">ROSSMANN </t>
  </si>
  <si>
    <t xml:space="preserve">BURTON </t>
  </si>
  <si>
    <t>OICKLE</t>
  </si>
  <si>
    <t xml:space="preserve">NICHOLSON </t>
  </si>
  <si>
    <t>Gregory</t>
  </si>
  <si>
    <t xml:space="preserve">WALLS </t>
  </si>
  <si>
    <t>Oliver</t>
  </si>
  <si>
    <t>BYL</t>
  </si>
  <si>
    <t>BOLIVAR</t>
  </si>
  <si>
    <t>Chris</t>
  </si>
  <si>
    <t>SHORTRIDGE</t>
  </si>
  <si>
    <t>Travis</t>
  </si>
  <si>
    <t>MOORE</t>
  </si>
  <si>
    <t xml:space="preserve">CROTEAU </t>
  </si>
  <si>
    <t xml:space="preserve">BERGMAN </t>
  </si>
  <si>
    <t>Joseph</t>
  </si>
  <si>
    <t xml:space="preserve">REWA </t>
  </si>
  <si>
    <t>Oleksa</t>
  </si>
  <si>
    <t xml:space="preserve">WALSH </t>
  </si>
  <si>
    <t>Patrick</t>
  </si>
  <si>
    <t xml:space="preserve">FOLLIS </t>
  </si>
  <si>
    <t>Alexander</t>
  </si>
  <si>
    <t xml:space="preserve">FEYISSA </t>
  </si>
  <si>
    <t>Dawit</t>
  </si>
  <si>
    <t>Blizzard Bike Club</t>
  </si>
  <si>
    <t xml:space="preserve">YANICKI </t>
  </si>
  <si>
    <t xml:space="preserve">Greg </t>
  </si>
  <si>
    <t xml:space="preserve">HILTS </t>
  </si>
  <si>
    <t>Ray</t>
  </si>
  <si>
    <t xml:space="preserve">ELM </t>
  </si>
  <si>
    <t xml:space="preserve">GABRIS </t>
  </si>
  <si>
    <t>LOUIS*</t>
  </si>
  <si>
    <t>PALAMAREK*</t>
  </si>
  <si>
    <t>Jayke</t>
  </si>
  <si>
    <t>DIEHL</t>
  </si>
  <si>
    <t>Graham</t>
  </si>
  <si>
    <t>PEXMAN</t>
  </si>
  <si>
    <t>John</t>
  </si>
  <si>
    <t>MILES</t>
  </si>
  <si>
    <t>Jeffrey</t>
  </si>
  <si>
    <t>PETTY</t>
  </si>
  <si>
    <t xml:space="preserve">SYMKO </t>
  </si>
  <si>
    <t>Grayahm</t>
  </si>
  <si>
    <t>DYCK</t>
  </si>
  <si>
    <t>RATTE</t>
  </si>
  <si>
    <t>Albert</t>
  </si>
  <si>
    <t>WALLACE</t>
  </si>
  <si>
    <t>YOUNIE</t>
  </si>
  <si>
    <t>Brendon</t>
  </si>
  <si>
    <t>FORTNER</t>
  </si>
  <si>
    <t>Justin</t>
  </si>
  <si>
    <t>SZASZ</t>
  </si>
  <si>
    <t>Randall</t>
  </si>
  <si>
    <t>MALEY</t>
  </si>
  <si>
    <t>Joel</t>
  </si>
  <si>
    <t xml:space="preserve">United Cycle </t>
  </si>
  <si>
    <t>KITSON</t>
  </si>
  <si>
    <t>Jeremy</t>
  </si>
  <si>
    <t>Cyclemeisters/Bow Cycle</t>
  </si>
  <si>
    <t>MCRAE</t>
  </si>
  <si>
    <t>LANGILLE</t>
  </si>
  <si>
    <t>Brandon</t>
  </si>
  <si>
    <t>BHARDWAJ</t>
  </si>
  <si>
    <t>Suchaet</t>
  </si>
  <si>
    <t>HUTCHINGS</t>
  </si>
  <si>
    <t>Stewart</t>
  </si>
  <si>
    <t>BUGEAUD</t>
  </si>
  <si>
    <t>Pierre-Paul</t>
  </si>
  <si>
    <t>MALACKO</t>
  </si>
  <si>
    <t xml:space="preserve">HOLECZI </t>
  </si>
  <si>
    <t>Steve</t>
  </si>
  <si>
    <t>SANTOS</t>
  </si>
  <si>
    <t>John Bernard</t>
  </si>
  <si>
    <t>DMITRUK</t>
  </si>
  <si>
    <t>Lorne</t>
  </si>
  <si>
    <t>Juventus CC</t>
  </si>
  <si>
    <t>Glenn</t>
  </si>
  <si>
    <t>JAMIESON</t>
  </si>
  <si>
    <t>Bryce</t>
  </si>
  <si>
    <t>Darrel</t>
  </si>
  <si>
    <t xml:space="preserve">Andres </t>
  </si>
  <si>
    <t>GROZELLE</t>
  </si>
  <si>
    <t>STANELAND</t>
  </si>
  <si>
    <t>Matt</t>
  </si>
  <si>
    <t>NORTON</t>
  </si>
  <si>
    <t>Richard</t>
  </si>
  <si>
    <t>SGRO</t>
  </si>
  <si>
    <t>GAGNIERE</t>
  </si>
  <si>
    <t>Marc-Andre</t>
  </si>
  <si>
    <t>Paul</t>
  </si>
  <si>
    <t>SCHOMMER</t>
  </si>
  <si>
    <t>Clark</t>
  </si>
  <si>
    <t xml:space="preserve">BODDY </t>
  </si>
  <si>
    <t>MAKOWSKY</t>
  </si>
  <si>
    <t>ARMSTRONG</t>
  </si>
  <si>
    <t>ALBOIU</t>
  </si>
  <si>
    <t>PETRYSHEN</t>
  </si>
  <si>
    <t>Wyatt</t>
  </si>
  <si>
    <t>GIESBRECHT</t>
  </si>
  <si>
    <t>Dean</t>
  </si>
  <si>
    <t>ELGERSMA</t>
  </si>
  <si>
    <t>DE REGT</t>
  </si>
  <si>
    <t>KOZAK</t>
  </si>
  <si>
    <t>Brian</t>
  </si>
  <si>
    <t>Cranky's</t>
  </si>
  <si>
    <t xml:space="preserve">D'ENTREMONT </t>
  </si>
  <si>
    <t>SAUNDERS</t>
  </si>
  <si>
    <t>LAWSON</t>
  </si>
  <si>
    <t>GILES</t>
  </si>
  <si>
    <t>Wayne</t>
  </si>
  <si>
    <t>GORDON</t>
  </si>
  <si>
    <t>OPRECIO</t>
  </si>
  <si>
    <t>Reynard</t>
  </si>
  <si>
    <t>BONILLA</t>
  </si>
  <si>
    <t>Carlos</t>
  </si>
  <si>
    <t xml:space="preserve">WISHLOFF </t>
  </si>
  <si>
    <t>Pedalhead-River Valley Health</t>
  </si>
  <si>
    <t>WAY</t>
  </si>
  <si>
    <t>Barry</t>
  </si>
  <si>
    <t xml:space="preserve">BURT </t>
  </si>
  <si>
    <t>BRYCZEK</t>
  </si>
  <si>
    <t xml:space="preserve">Derek </t>
  </si>
  <si>
    <t xml:space="preserve">CRUZ </t>
  </si>
  <si>
    <t xml:space="preserve">John  </t>
  </si>
  <si>
    <t xml:space="preserve">DENISON </t>
  </si>
  <si>
    <t>MACKIE</t>
  </si>
  <si>
    <t>WYLIE</t>
  </si>
  <si>
    <t>Everett</t>
  </si>
  <si>
    <t>JOHNSON</t>
  </si>
  <si>
    <t>KAY</t>
  </si>
  <si>
    <t>REDFERN</t>
  </si>
  <si>
    <t>MANNING</t>
  </si>
  <si>
    <t>GREGOIRE</t>
  </si>
  <si>
    <t>TRAXLER</t>
  </si>
  <si>
    <t>CLIFFORD</t>
  </si>
  <si>
    <t>Trevor</t>
  </si>
  <si>
    <t>United Cycle Grassroots</t>
  </si>
  <si>
    <t>REDDY</t>
  </si>
  <si>
    <t>Suresh</t>
  </si>
  <si>
    <t>TSUYUHARA</t>
  </si>
  <si>
    <t>Kunio</t>
  </si>
  <si>
    <t>LOPEZ</t>
  </si>
  <si>
    <t>Rafael</t>
  </si>
  <si>
    <t>Ridley's Cycle</t>
  </si>
  <si>
    <t>TWA</t>
  </si>
  <si>
    <t xml:space="preserve">CUTKNIFE </t>
  </si>
  <si>
    <t>Sherman</t>
  </si>
  <si>
    <t>Lars</t>
  </si>
  <si>
    <t>Niels</t>
  </si>
  <si>
    <t>Sam</t>
  </si>
  <si>
    <t xml:space="preserve">DEVRIES </t>
  </si>
  <si>
    <t>Lucas</t>
  </si>
  <si>
    <t>CALE</t>
  </si>
  <si>
    <t>KENDE**</t>
  </si>
  <si>
    <t>SHIMIZU*</t>
  </si>
  <si>
    <t xml:space="preserve">LOF* </t>
  </si>
  <si>
    <t xml:space="preserve">POON** </t>
  </si>
  <si>
    <t xml:space="preserve">FABBRI* </t>
  </si>
  <si>
    <t>2015 ITT Points (15 max)</t>
  </si>
  <si>
    <t xml:space="preserve">2016 Out of Province Mass Start Upgrade Points </t>
  </si>
  <si>
    <t xml:space="preserve">2016 Out of Province ITT Upgrade Points </t>
  </si>
  <si>
    <t>2015 ITT Points (20 max)</t>
  </si>
  <si>
    <t>Emeliah</t>
  </si>
  <si>
    <t>COUND</t>
  </si>
  <si>
    <t>Pauline</t>
  </si>
  <si>
    <t xml:space="preserve">POIDEVIN  </t>
  </si>
  <si>
    <t>Sara</t>
  </si>
  <si>
    <t>GIBSON</t>
  </si>
  <si>
    <t>Kinley</t>
  </si>
  <si>
    <t>MANCA</t>
  </si>
  <si>
    <t>Terra</t>
  </si>
  <si>
    <t xml:space="preserve">Edmonton Road &amp; Track Club </t>
  </si>
  <si>
    <t>LEMISKI</t>
  </si>
  <si>
    <t>Meghan</t>
  </si>
  <si>
    <t>FERGUSSON</t>
  </si>
  <si>
    <t>Kendra</t>
  </si>
  <si>
    <t>Anna Gabrielle</t>
  </si>
  <si>
    <t xml:space="preserve">CURTIS </t>
  </si>
  <si>
    <t>Katy</t>
  </si>
  <si>
    <t>RUTTAN</t>
  </si>
  <si>
    <t>Erin</t>
  </si>
  <si>
    <t>MCCARTHY</t>
  </si>
  <si>
    <t>Katharine</t>
  </si>
  <si>
    <t>BUCHIGNANI</t>
  </si>
  <si>
    <t>Sherri</t>
  </si>
  <si>
    <t>BOYLE</t>
  </si>
  <si>
    <t>Kailee</t>
  </si>
  <si>
    <t>KOENIG</t>
  </si>
  <si>
    <t>SHANTEL</t>
  </si>
  <si>
    <t>Kokanee Redbike</t>
  </si>
  <si>
    <t>UTTING</t>
  </si>
  <si>
    <t>Sonia</t>
  </si>
  <si>
    <t>Span Racing</t>
  </si>
  <si>
    <t>WOSNY</t>
  </si>
  <si>
    <t>Gail</t>
  </si>
  <si>
    <t>MALCOLM</t>
  </si>
  <si>
    <t>Colleen</t>
  </si>
  <si>
    <t xml:space="preserve">HARVIE*  </t>
  </si>
  <si>
    <t>TRAXLER*</t>
  </si>
  <si>
    <t>Melissa</t>
  </si>
  <si>
    <t>TELFORD</t>
  </si>
  <si>
    <t>Shauna</t>
  </si>
  <si>
    <t>DONALDSON</t>
  </si>
  <si>
    <t>Shawna</t>
  </si>
  <si>
    <t>ELLIS</t>
  </si>
  <si>
    <t>Meika</t>
  </si>
  <si>
    <t>WILSON-GIBBONS</t>
  </si>
  <si>
    <t>Jenny</t>
  </si>
  <si>
    <t>ERTC</t>
  </si>
  <si>
    <t>SOMERSET</t>
  </si>
  <si>
    <t>Lindsay</t>
  </si>
  <si>
    <t>FOSTER</t>
  </si>
  <si>
    <t>Sarah</t>
  </si>
  <si>
    <t xml:space="preserve">BUNKO </t>
  </si>
  <si>
    <t>Nadia</t>
  </si>
  <si>
    <t>Sidney</t>
  </si>
  <si>
    <t>STROHSCHEIN</t>
  </si>
  <si>
    <t>Elka</t>
  </si>
  <si>
    <t>MICHALSKI</t>
  </si>
  <si>
    <t>Marie</t>
  </si>
  <si>
    <t>HEINEMEYER</t>
  </si>
  <si>
    <t>Dawn</t>
  </si>
  <si>
    <t>MERKENS</t>
  </si>
  <si>
    <t>Jessica</t>
  </si>
  <si>
    <t>Mastermind Raing</t>
  </si>
  <si>
    <t xml:space="preserve">DUDEMAINE </t>
  </si>
  <si>
    <t>Anne-Julie</t>
  </si>
  <si>
    <t xml:space="preserve">BUGEAUD </t>
  </si>
  <si>
    <t>Rachelle</t>
  </si>
  <si>
    <t>BEDARD</t>
  </si>
  <si>
    <t>Emma</t>
  </si>
  <si>
    <t>LILLY</t>
  </si>
  <si>
    <t>Jessie</t>
  </si>
  <si>
    <t>HAGEDORN</t>
  </si>
  <si>
    <t xml:space="preserve">Kara </t>
  </si>
  <si>
    <t>Eva</t>
  </si>
  <si>
    <t>HEISE</t>
  </si>
  <si>
    <t>Alana</t>
  </si>
  <si>
    <t>Devaney</t>
  </si>
  <si>
    <t>Nina</t>
  </si>
  <si>
    <t>TUPPER</t>
  </si>
  <si>
    <t>Rayna</t>
  </si>
  <si>
    <t>KENDELL</t>
  </si>
  <si>
    <t>Janelle</t>
  </si>
  <si>
    <t>CRANE</t>
  </si>
  <si>
    <t>Lindy</t>
  </si>
  <si>
    <t>JOBSON</t>
  </si>
  <si>
    <t>Emily</t>
  </si>
  <si>
    <t>TURCOTT</t>
  </si>
  <si>
    <t>Jennifer</t>
  </si>
  <si>
    <t>LAUBSCHER</t>
  </si>
  <si>
    <t>Tamaryn</t>
  </si>
  <si>
    <t>Abbey</t>
  </si>
  <si>
    <t>WIKEL</t>
  </si>
  <si>
    <t>BAKER</t>
  </si>
  <si>
    <t>Tiffany</t>
  </si>
  <si>
    <t>Shannon</t>
  </si>
  <si>
    <t>CASTRO</t>
  </si>
  <si>
    <t>Kelsey</t>
  </si>
  <si>
    <t>Robin</t>
  </si>
  <si>
    <t>GERMSHEID</t>
  </si>
  <si>
    <t>Hilary</t>
  </si>
  <si>
    <t xml:space="preserve">SCHNEIDER </t>
  </si>
  <si>
    <t>Claire</t>
  </si>
  <si>
    <t xml:space="preserve">MCGILL** </t>
  </si>
  <si>
    <t xml:space="preserve">POLLARD* </t>
  </si>
  <si>
    <t>HILL*</t>
  </si>
  <si>
    <t>POIDEVIN*</t>
  </si>
  <si>
    <t xml:space="preserve">MCGILL* </t>
  </si>
  <si>
    <t>Stieda Classic - Road Race (B)</t>
  </si>
  <si>
    <t>Stieda Classic - Criterium (B)</t>
  </si>
  <si>
    <t>Bikes on Broadway - Road Race (B)</t>
  </si>
  <si>
    <t>Bikes on Broadway - ITT (B)</t>
  </si>
  <si>
    <t>Bikes on Broadway - Criterium (B)</t>
  </si>
  <si>
    <t>Riverdale Criterium (B)</t>
  </si>
  <si>
    <t>ITT Provincial Championships (A)</t>
  </si>
  <si>
    <t>GONZALEZ</t>
  </si>
  <si>
    <t>Willy</t>
  </si>
  <si>
    <t>Top Gear</t>
  </si>
  <si>
    <t>TOTH</t>
  </si>
  <si>
    <t>VERVEDA*</t>
  </si>
  <si>
    <t>BECKER</t>
  </si>
  <si>
    <t>Stephan</t>
  </si>
  <si>
    <t>JOHNSTON</t>
  </si>
  <si>
    <t>PUGH</t>
  </si>
  <si>
    <t>HEGER</t>
  </si>
  <si>
    <t>Elmar</t>
  </si>
  <si>
    <t>MATHEUSIK</t>
  </si>
  <si>
    <t>THOMAS</t>
  </si>
  <si>
    <t>Redbike</t>
  </si>
  <si>
    <t>HUGHES</t>
  </si>
  <si>
    <t>Mika</t>
  </si>
  <si>
    <t>KINNIBURGH</t>
  </si>
  <si>
    <t>Jackson</t>
  </si>
  <si>
    <t>DE VERA</t>
  </si>
  <si>
    <t>Aldrin</t>
  </si>
  <si>
    <t>KIM</t>
  </si>
  <si>
    <t>MILLS</t>
  </si>
  <si>
    <t>NOBLE</t>
  </si>
  <si>
    <t>FERRIS</t>
  </si>
  <si>
    <t>DUPUIS</t>
  </si>
  <si>
    <t>PAAUWE</t>
  </si>
  <si>
    <t>Marin</t>
  </si>
  <si>
    <t>CISLO*</t>
  </si>
  <si>
    <t>Samantha</t>
  </si>
  <si>
    <t>POIRIER</t>
  </si>
  <si>
    <t>Suzie</t>
  </si>
  <si>
    <t>KOPF</t>
  </si>
  <si>
    <t>BERGMANN</t>
  </si>
  <si>
    <t>Anna</t>
  </si>
  <si>
    <t>Emmalyn</t>
  </si>
  <si>
    <t>ELGERSMA*</t>
  </si>
  <si>
    <t>ARNDT</t>
  </si>
  <si>
    <t>LEDUC</t>
  </si>
  <si>
    <t>Wade</t>
  </si>
  <si>
    <t>ROURKE</t>
  </si>
  <si>
    <t>Liam</t>
  </si>
  <si>
    <t>RYAN</t>
  </si>
  <si>
    <t>KAZUYA</t>
  </si>
  <si>
    <t>Daisuke</t>
  </si>
  <si>
    <t>HEWSON</t>
  </si>
  <si>
    <t>CARRIERE</t>
  </si>
  <si>
    <t>Fabien</t>
  </si>
  <si>
    <t>Cycle Logic</t>
  </si>
  <si>
    <t>NGUYEN</t>
  </si>
  <si>
    <t>CHUNG</t>
  </si>
  <si>
    <t>Jordain</t>
  </si>
  <si>
    <t>COMIS</t>
  </si>
  <si>
    <t>Liann</t>
  </si>
  <si>
    <t>SCHEUER</t>
  </si>
  <si>
    <t>EASTON</t>
  </si>
  <si>
    <t>LIONG</t>
  </si>
  <si>
    <t xml:space="preserve">BOWLES </t>
  </si>
  <si>
    <t>BOWLES</t>
  </si>
  <si>
    <t>Diane</t>
  </si>
  <si>
    <t>Café Roubaix</t>
  </si>
  <si>
    <t>STEPPER</t>
  </si>
  <si>
    <t>KENDELL*</t>
  </si>
  <si>
    <t>ROSSI</t>
  </si>
  <si>
    <t>Ride52</t>
  </si>
  <si>
    <t>MCGEE</t>
  </si>
  <si>
    <t>Marc Lorne</t>
  </si>
  <si>
    <t>HOLOWAYCHUK</t>
  </si>
  <si>
    <t>Corey</t>
  </si>
  <si>
    <t>MCMULLEN</t>
  </si>
  <si>
    <t>Owen</t>
  </si>
  <si>
    <t>DE LA RONDER</t>
  </si>
  <si>
    <t>Jo-Anne</t>
  </si>
  <si>
    <t>MARZETTI</t>
  </si>
  <si>
    <t xml:space="preserve">Jane  </t>
  </si>
  <si>
    <t>WIEBE</t>
  </si>
  <si>
    <t>Peyton</t>
  </si>
  <si>
    <t>WIEBE**</t>
  </si>
  <si>
    <t>BOILEAU</t>
  </si>
  <si>
    <t>KENZIE</t>
  </si>
  <si>
    <t>2016 Mass Start Points</t>
  </si>
  <si>
    <t>2016 Out of Province Mass Start Upgrade Points
 (max 10)</t>
  </si>
  <si>
    <t>2016 Out of Province ITT Upgrade Points
(max 10)</t>
  </si>
  <si>
    <t>Titus</t>
  </si>
  <si>
    <t>ROGERS</t>
  </si>
  <si>
    <t>Alberta Bicycle Association – Provincial Road Regulations, May 16 2013</t>
  </si>
  <si>
    <t>2.4 Rider Upgrading</t>
  </si>
  <si>
    <t xml:space="preserve">Depending on category, a rider may upgrade from one Ability Category to another </t>
  </si>
  <si>
    <t xml:space="preserve">either by earning Alberta Cup points, achieving performance standards as described, or </t>
  </si>
  <si>
    <t>by gaining selection to a National Team or other Trade Team.</t>
  </si>
  <si>
    <t>2.4.1 Rider Upgrading – Men’s Categories 3, 4, and 5, Women’s Categories 4 and 5</t>
  </si>
  <si>
    <t xml:space="preserve">Riders in Men’s Ability categories 3 through 5, and Women’s Ability Categories 4 </t>
  </si>
  <si>
    <t xml:space="preserve">and 5, will be upgraded upon earning a specified number of Alberta Cup points, </t>
  </si>
  <si>
    <t>as follows:</t>
  </si>
  <si>
    <t xml:space="preserve">Category 5 Men &gt; Category 4 Men 30 points </t>
  </si>
  <si>
    <t xml:space="preserve">Category 4 Men &gt; Category 3 Men 50 points </t>
  </si>
  <si>
    <t xml:space="preserve">Category 3 Men &gt; Category 2 Men 60 points </t>
  </si>
  <si>
    <t xml:space="preserve">Category 5 Women &gt; Category 4 Women 30 points </t>
  </si>
  <si>
    <t>Category 4 Women &gt; Category 3 Women 50 points</t>
  </si>
  <si>
    <t xml:space="preserve">1. Exclusive of Category 4 Women, who must earn the required number of </t>
  </si>
  <si>
    <t xml:space="preserve">upgrading points over one season, upgrading points may be earned and </t>
  </si>
  <si>
    <t>carried over no more than two consecutive seasons.</t>
  </si>
  <si>
    <t xml:space="preserve">2. Category 5 riders, both male and female, may present no more than 15 </t>
  </si>
  <si>
    <t xml:space="preserve">points earned in Time Trial races (Individual or Team) for upgrading </t>
  </si>
  <si>
    <t xml:space="preserve">purposes; riders in other categories may claim no more than 20 points </t>
  </si>
  <si>
    <t>earned in Time Trial races (Individual or Team) for upgrading purposes.</t>
  </si>
  <si>
    <t xml:space="preserve">3. Upgrading points may neither be transferred from one discipline to </t>
  </si>
  <si>
    <t xml:space="preserve">another, nor may they be carried from one category to another within a </t>
  </si>
  <si>
    <t>discipline.</t>
  </si>
  <si>
    <t xml:space="preserve">4. The Racing Committee may, at its discretion, automatically include outof-province races for upgrading purposes. The inclusion of such races </t>
  </si>
  <si>
    <t>for upgrading points will be noted on the ABA calendar.</t>
  </si>
  <si>
    <t xml:space="preserve">5. Riders may, upon request, claim points earned in out-of-province races </t>
  </si>
  <si>
    <t xml:space="preserve">for upgrading purposes. A maximum of ten out-of-province points may </t>
  </si>
  <si>
    <t xml:space="preserve">be claimed for any one upgrade. The validity of points earned in out-ofprovince races, and the integration of those points into the Alberta Cup </t>
  </si>
  <si>
    <t>points schedule, will be determined solely by the Racing Committee.</t>
  </si>
  <si>
    <t xml:space="preserve">6. Master riders retain the option of declining an upgrade provided they </t>
  </si>
  <si>
    <t>have not earned the requisite number of points in one season.</t>
  </si>
  <si>
    <t xml:space="preserve">7. Master riders aged 40 and above who have upgraded over the course of </t>
  </si>
  <si>
    <t>a season may drop down one category the following season.</t>
  </si>
  <si>
    <t xml:space="preserve">8. Riders aged 18 years andyounger will not be upgraded according to the </t>
  </si>
  <si>
    <t xml:space="preserve">number of Alberta Cup points earned; rather, such riders will be </t>
  </si>
  <si>
    <t>upgraded at the discretion of the Racing Committee.</t>
  </si>
  <si>
    <t xml:space="preserve">9. Stage Races and Omnium Events: upgrading points will be awarded </t>
  </si>
  <si>
    <t xml:space="preserve">only for individual stages; General Classifications or Overall Standings </t>
  </si>
  <si>
    <t>will not award upgrading points.</t>
  </si>
  <si>
    <t>2.4.2 Rider Upgrading – Women’s Ability Categories 2 and 3</t>
  </si>
  <si>
    <t>Exclusive of riders aged 18 years and younger, who will be upgraded at the</t>
  </si>
  <si>
    <t>discretion of the Racing Committee, female riders in Ability Categories 3 and 2 will</t>
  </si>
  <si>
    <t>be upgraded as follows:</t>
  </si>
  <si>
    <t>Category 3 – 2, any one of the following:</t>
  </si>
  <si>
    <t> Selection to a Provincial or National Trade Team</t>
  </si>
  <si>
    <t> First-place overall placing at Banff Bike Fest Stage Race (Open Women) or Tour de Bowness (Category 1/2 and 3)</t>
  </si>
  <si>
    <t xml:space="preserve"> Top-five placing at any BC SuperWeek mass-start race </t>
  </si>
  <si>
    <t>Category 2 – 1, any one of the following:</t>
  </si>
  <si>
    <t xml:space="preserve"> Selection to a UCI Women’s team, or Canadian National Team </t>
  </si>
  <si>
    <t> Top-three placing at the Canadian Championship National Road Race</t>
  </si>
  <si>
    <t> Recipient of Sport Canada Athlete Development Program funding</t>
  </si>
  <si>
    <t>2.4.3 Rider Upgrading –Men’s Ability Category 2</t>
  </si>
  <si>
    <t xml:space="preserve">Exclusive of riders aged 18 years and younger, who will be upgraded at the </t>
  </si>
  <si>
    <t xml:space="preserve">discretion of the Racing Committee, male riders in Ability Category 2 will be </t>
  </si>
  <si>
    <t>upgraded as follows:</t>
  </si>
  <si>
    <t xml:space="preserve">1. U23 riders will be eligible for a Category 1 license upon achieving any </t>
  </si>
  <si>
    <t>one of the following criteria:</t>
  </si>
  <si>
    <t>a) Earned selection to a CCA or UCI Trade Team;</t>
  </si>
  <si>
    <t>b) Finished amongst the top-5 Espoir riders in the Canadian</t>
  </si>
  <si>
    <t>National Road Race Championship;</t>
  </si>
  <si>
    <t>c) Finished amongst the top-3 Espoir riders in the Canadian</t>
  </si>
  <si>
    <t>National Time Trial Championship;</t>
  </si>
  <si>
    <t>d) Earned selection to the Canadian National Road Team;</t>
  </si>
  <si>
    <t>e) Winner of the Doug Grieder Memorial Cup (Alberta Road Cup Category 1/2) competition</t>
  </si>
  <si>
    <t xml:space="preserve">2. Elite riders will be eligible for a Category 1 license upon achieving any </t>
  </si>
  <si>
    <t>b) Finished amongst the top-5 Elite riders in the Canadian National Road Race Championship;</t>
  </si>
  <si>
    <t>c) Finished amongst the top-3 Elite riders in the Canadian National Time Trial Championship;</t>
  </si>
  <si>
    <t>d) Earned selection to the Canadian National Road Team.</t>
  </si>
  <si>
    <t>Notes</t>
  </si>
  <si>
    <t>Temp Sent</t>
  </si>
  <si>
    <t>Last Name</t>
  </si>
  <si>
    <t>First Name</t>
  </si>
  <si>
    <t>Category</t>
  </si>
  <si>
    <t>Gibbons</t>
  </si>
  <si>
    <t>Velocity</t>
  </si>
  <si>
    <t>3 to 2</t>
  </si>
  <si>
    <t>Becker</t>
  </si>
  <si>
    <t>Peloton Racing</t>
  </si>
  <si>
    <t>4 to 3</t>
  </si>
  <si>
    <t>Claffey</t>
  </si>
  <si>
    <t>KING</t>
  </si>
  <si>
    <t>MITCHELL</t>
  </si>
  <si>
    <t>5 to 4</t>
  </si>
  <si>
    <t>COLLIER</t>
  </si>
  <si>
    <t>MCGILL</t>
  </si>
  <si>
    <t>Peloton Racing p/b Northern Backup</t>
  </si>
  <si>
    <t>MOTT</t>
  </si>
  <si>
    <t>VAN JAARSVELDT</t>
  </si>
  <si>
    <t>Hendrik</t>
  </si>
  <si>
    <t>ENGLISH</t>
  </si>
  <si>
    <t>Puncheur Cycling</t>
  </si>
  <si>
    <t>Bikes on Broadway - GC (A)</t>
  </si>
  <si>
    <t>CUMMINGS**</t>
  </si>
  <si>
    <t>JP</t>
  </si>
  <si>
    <t xml:space="preserve">WIEBE  </t>
  </si>
  <si>
    <t>Darrell</t>
  </si>
  <si>
    <t>DAIGLE</t>
  </si>
  <si>
    <t>Mathieu</t>
  </si>
  <si>
    <t>BUTLER</t>
  </si>
  <si>
    <t>Bikes on Broadway - GC(A)</t>
  </si>
  <si>
    <t>DEBELLEFEUILLE</t>
  </si>
  <si>
    <t>CUMMINGS</t>
  </si>
  <si>
    <t>HARGREAVES</t>
  </si>
  <si>
    <t>John bernard</t>
  </si>
  <si>
    <t>SMITH</t>
  </si>
  <si>
    <t xml:space="preserve">Velocity Cycling </t>
  </si>
  <si>
    <t>JANSSEN**</t>
  </si>
  <si>
    <t>Peloton Racing p/b North Backup</t>
  </si>
  <si>
    <t>KINNIBURGH**</t>
  </si>
  <si>
    <t>PASK</t>
  </si>
  <si>
    <t>Keith</t>
  </si>
  <si>
    <t>INGLIS</t>
  </si>
  <si>
    <t>HERSZAK</t>
  </si>
  <si>
    <t>WEBB</t>
  </si>
  <si>
    <t>Alex</t>
  </si>
  <si>
    <t>HEINEMANN</t>
  </si>
  <si>
    <t>Christopher</t>
  </si>
  <si>
    <t>MEURER</t>
  </si>
  <si>
    <t>Reid</t>
  </si>
  <si>
    <t>CHAN</t>
  </si>
  <si>
    <t>Johnathan</t>
  </si>
  <si>
    <t>Pascale</t>
  </si>
  <si>
    <t>EPP</t>
  </si>
  <si>
    <t>BONKOWSKI</t>
  </si>
  <si>
    <t>WATTS</t>
  </si>
  <si>
    <t>JAIN</t>
  </si>
  <si>
    <t>Kasi</t>
  </si>
  <si>
    <t>Team ATAC</t>
  </si>
  <si>
    <t>EVANS</t>
  </si>
  <si>
    <t>SUTHERLAND</t>
  </si>
  <si>
    <t>LOF</t>
  </si>
  <si>
    <t>BRISTOW</t>
  </si>
  <si>
    <t>Luke</t>
  </si>
  <si>
    <t>COWAN</t>
  </si>
  <si>
    <t>Quentin</t>
  </si>
  <si>
    <t>PALAMAREK</t>
  </si>
  <si>
    <t>LERNER</t>
  </si>
  <si>
    <t>Nicole</t>
  </si>
  <si>
    <t>MACH</t>
  </si>
  <si>
    <t>Amy</t>
  </si>
  <si>
    <t>RICE</t>
  </si>
  <si>
    <t>Kennedy</t>
  </si>
  <si>
    <t>MULLIGAN</t>
  </si>
  <si>
    <t>HUNTER</t>
  </si>
  <si>
    <t>Simon</t>
  </si>
  <si>
    <t>DAMER</t>
  </si>
  <si>
    <t>Rosalind</t>
  </si>
  <si>
    <t>MENDOZA</t>
  </si>
  <si>
    <t>Jayar</t>
  </si>
  <si>
    <t>MARTENS</t>
  </si>
  <si>
    <t>Blizzards</t>
  </si>
  <si>
    <t>Jason Lapierre Memorial -  Omnium (A)</t>
  </si>
  <si>
    <t>GILBERTSON</t>
  </si>
  <si>
    <t>RHYS</t>
  </si>
  <si>
    <t>AVERIN</t>
  </si>
  <si>
    <t>Jason Lapierre Memorial  - Omnium (A)</t>
  </si>
  <si>
    <t>Jason Lapierre Memorial - Omnium(A)</t>
  </si>
  <si>
    <t>LOF*</t>
  </si>
  <si>
    <t>Jason Lapierre Memorial - Omnium (A)</t>
  </si>
  <si>
    <t xml:space="preserve">Adam </t>
  </si>
  <si>
    <t>2015 Learn to Race Points</t>
  </si>
  <si>
    <t>Peloton Cycling p/b Northen Backup</t>
  </si>
  <si>
    <t>BIRD</t>
  </si>
  <si>
    <t>Jon</t>
  </si>
  <si>
    <t xml:space="preserve">PERDOMO </t>
  </si>
  <si>
    <t>Kicking Horse Cup - ITT (B)</t>
  </si>
  <si>
    <t>ANTONIOU</t>
  </si>
  <si>
    <t>Lampros</t>
  </si>
  <si>
    <t>Kicking Horse Cup - GC (A)</t>
  </si>
  <si>
    <t>JANSSEN</t>
  </si>
  <si>
    <t>NELSON</t>
  </si>
  <si>
    <t xml:space="preserve">Jon </t>
  </si>
  <si>
    <t>LOUIS</t>
  </si>
  <si>
    <t>CHISWELL</t>
  </si>
  <si>
    <t>FLOOD</t>
  </si>
  <si>
    <t>Kent</t>
  </si>
  <si>
    <t>MCDOWELL</t>
  </si>
  <si>
    <t>Cameron</t>
  </si>
  <si>
    <t>ERICKSON</t>
  </si>
  <si>
    <t>Leanne</t>
  </si>
  <si>
    <t>Mastermind Racing</t>
  </si>
  <si>
    <t>Points</t>
  </si>
  <si>
    <t>2M</t>
  </si>
  <si>
    <t>3M</t>
  </si>
  <si>
    <t>4M</t>
  </si>
  <si>
    <t>5M</t>
  </si>
  <si>
    <t>2F</t>
  </si>
  <si>
    <t>3F</t>
  </si>
  <si>
    <t>4F</t>
  </si>
  <si>
    <t>5F</t>
  </si>
  <si>
    <t>Y</t>
  </si>
  <si>
    <t xml:space="preserve">TEAM  </t>
  </si>
  <si>
    <t>LIVESEY</t>
  </si>
  <si>
    <t>VERVEDA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</si>
</sst>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FF3300"/>
      <name val="Calibri"/>
      <family val="2"/>
      <scheme val="minor"/>
    </font>
    <font>
      <sz val="1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3300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sz val="8.5"/>
      <name val="Verdana"/>
      <family val="2"/>
    </font>
    <font>
      <sz val="8.5"/>
      <color theme="1"/>
      <name val="Verdana"/>
      <family val="2"/>
    </font>
    <font>
      <b/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u/>
      <sz val="13"/>
      <color theme="1"/>
      <name val="Calibri"/>
      <family val="2"/>
      <scheme val="minor"/>
    </font>
    <font>
      <b/>
      <sz val="10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4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10" fillId="0" borderId="1" xfId="0" applyFont="1" applyBorder="1"/>
    <xf numFmtId="0" fontId="1" fillId="0" borderId="8" xfId="0" applyFont="1" applyBorder="1" applyAlignment="1">
      <alignment horizontal="center" textRotation="90"/>
    </xf>
    <xf numFmtId="0" fontId="2" fillId="0" borderId="9" xfId="0" applyFont="1" applyBorder="1" applyAlignment="1">
      <alignment horizontal="center" textRotation="90"/>
    </xf>
    <xf numFmtId="0" fontId="3" fillId="0" borderId="7" xfId="0" applyFont="1" applyBorder="1" applyAlignment="1">
      <alignment horizontal="center" textRotation="90"/>
    </xf>
    <xf numFmtId="0" fontId="4" fillId="0" borderId="10" xfId="0" applyFont="1" applyBorder="1" applyAlignment="1">
      <alignment horizontal="center" textRotation="90"/>
    </xf>
    <xf numFmtId="0" fontId="5" fillId="0" borderId="7" xfId="0" applyFont="1" applyBorder="1" applyAlignment="1">
      <alignment horizontal="center" textRotation="90"/>
    </xf>
    <xf numFmtId="0" fontId="7" fillId="0" borderId="8" xfId="0" applyFont="1" applyBorder="1" applyAlignment="1">
      <alignment horizontal="center" textRotation="90"/>
    </xf>
    <xf numFmtId="0" fontId="11" fillId="0" borderId="9" xfId="0" applyFont="1" applyBorder="1" applyAlignment="1">
      <alignment textRotation="90"/>
    </xf>
    <xf numFmtId="0" fontId="9" fillId="0" borderId="7" xfId="0" applyFont="1" applyBorder="1" applyAlignment="1">
      <alignment textRotation="90"/>
    </xf>
    <xf numFmtId="0" fontId="12" fillId="0" borderId="7" xfId="0" applyFont="1" applyBorder="1" applyAlignment="1">
      <alignment textRotation="90"/>
    </xf>
    <xf numFmtId="0" fontId="13" fillId="0" borderId="7" xfId="0" applyFont="1" applyBorder="1" applyAlignment="1">
      <alignment textRotation="90"/>
    </xf>
    <xf numFmtId="0" fontId="1" fillId="0" borderId="7" xfId="0" applyFont="1" applyBorder="1" applyAlignment="1">
      <alignment textRotation="90"/>
    </xf>
    <xf numFmtId="0" fontId="1" fillId="0" borderId="7" xfId="0" applyFont="1" applyBorder="1" applyAlignment="1">
      <alignment textRotation="90" wrapText="1"/>
    </xf>
    <xf numFmtId="0" fontId="13" fillId="0" borderId="7" xfId="0" applyFont="1" applyFill="1" applyBorder="1" applyAlignment="1">
      <alignment textRotation="90"/>
    </xf>
    <xf numFmtId="0" fontId="9" fillId="0" borderId="10" xfId="0" applyFont="1" applyBorder="1" applyAlignment="1">
      <alignment textRotation="90"/>
    </xf>
    <xf numFmtId="0" fontId="1" fillId="0" borderId="7" xfId="0" applyFont="1" applyFill="1" applyBorder="1" applyAlignment="1">
      <alignment textRotation="90"/>
    </xf>
    <xf numFmtId="0" fontId="9" fillId="0" borderId="7" xfId="0" applyFont="1" applyFill="1" applyBorder="1" applyAlignment="1">
      <alignment textRotation="90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2" borderId="4" xfId="0" applyFill="1" applyBorder="1"/>
    <xf numFmtId="0" fontId="0" fillId="2" borderId="6" xfId="0" applyFill="1" applyBorder="1"/>
    <xf numFmtId="0" fontId="0" fillId="2" borderId="3" xfId="0" applyFill="1" applyBorder="1"/>
    <xf numFmtId="0" fontId="0" fillId="2" borderId="5" xfId="0" applyFill="1" applyBorder="1"/>
    <xf numFmtId="0" fontId="9" fillId="0" borderId="1" xfId="0" applyFont="1" applyBorder="1"/>
    <xf numFmtId="0" fontId="1" fillId="0" borderId="7" xfId="0" applyFont="1" applyBorder="1" applyAlignment="1">
      <alignment horizontal="center"/>
    </xf>
    <xf numFmtId="0" fontId="14" fillId="0" borderId="9" xfId="0" applyFont="1" applyBorder="1" applyAlignment="1">
      <alignment horizontal="center" textRotation="90"/>
    </xf>
    <xf numFmtId="0" fontId="15" fillId="0" borderId="9" xfId="0" applyFont="1" applyBorder="1" applyAlignment="1">
      <alignment horizontal="center" textRotation="90"/>
    </xf>
    <xf numFmtId="0" fontId="6" fillId="0" borderId="15" xfId="0" applyFont="1" applyBorder="1" applyAlignment="1">
      <alignment horizontal="center" textRotation="90"/>
    </xf>
    <xf numFmtId="0" fontId="3" fillId="0" borderId="9" xfId="0" applyFont="1" applyBorder="1" applyAlignment="1">
      <alignment horizontal="center" textRotation="90"/>
    </xf>
    <xf numFmtId="0" fontId="15" fillId="0" borderId="15" xfId="0" applyFont="1" applyBorder="1" applyAlignment="1">
      <alignment horizontal="center" textRotation="90"/>
    </xf>
    <xf numFmtId="0" fontId="14" fillId="0" borderId="15" xfId="0" applyFont="1" applyBorder="1" applyAlignment="1">
      <alignment horizontal="center" textRotation="90"/>
    </xf>
    <xf numFmtId="0" fontId="0" fillId="3" borderId="3" xfId="0" applyFill="1" applyBorder="1"/>
    <xf numFmtId="0" fontId="0" fillId="3" borderId="2" xfId="0" applyFill="1" applyBorder="1"/>
    <xf numFmtId="0" fontId="10" fillId="0" borderId="2" xfId="0" applyFont="1" applyBorder="1"/>
    <xf numFmtId="0" fontId="12" fillId="0" borderId="7" xfId="0" applyFont="1" applyFill="1" applyBorder="1" applyAlignment="1">
      <alignment textRotation="90"/>
    </xf>
    <xf numFmtId="0" fontId="12" fillId="0" borderId="10" xfId="0" applyFont="1" applyBorder="1" applyAlignment="1">
      <alignment textRotation="90"/>
    </xf>
    <xf numFmtId="0" fontId="13" fillId="0" borderId="7" xfId="0" applyFont="1" applyBorder="1" applyAlignment="1">
      <alignment textRotation="90" wrapText="1"/>
    </xf>
    <xf numFmtId="0" fontId="1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13" fillId="0" borderId="1" xfId="0" applyFont="1" applyBorder="1"/>
    <xf numFmtId="0" fontId="0" fillId="0" borderId="9" xfId="0" applyBorder="1"/>
    <xf numFmtId="0" fontId="0" fillId="0" borderId="7" xfId="0" applyBorder="1"/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3" xfId="0" applyBorder="1"/>
    <xf numFmtId="0" fontId="8" fillId="4" borderId="1" xfId="0" applyFont="1" applyFill="1" applyBorder="1"/>
    <xf numFmtId="0" fontId="8" fillId="4" borderId="4" xfId="0" applyFont="1" applyFill="1" applyBorder="1"/>
    <xf numFmtId="0" fontId="8" fillId="4" borderId="0" xfId="0" applyFont="1" applyFill="1" applyBorder="1"/>
    <xf numFmtId="0" fontId="8" fillId="4" borderId="23" xfId="0" applyFont="1" applyFill="1" applyBorder="1"/>
    <xf numFmtId="0" fontId="0" fillId="0" borderId="1" xfId="0" applyBorder="1"/>
    <xf numFmtId="0" fontId="0" fillId="0" borderId="3" xfId="0" applyBorder="1"/>
    <xf numFmtId="0" fontId="8" fillId="4" borderId="1" xfId="0" applyFont="1" applyFill="1" applyBorder="1"/>
    <xf numFmtId="0" fontId="0" fillId="0" borderId="1" xfId="0" applyBorder="1"/>
    <xf numFmtId="0" fontId="8" fillId="0" borderId="1" xfId="4" applyFont="1" applyFill="1" applyBorder="1" applyAlignment="1">
      <alignment horizontal="left" vertical="center"/>
    </xf>
    <xf numFmtId="0" fontId="0" fillId="0" borderId="3" xfId="0" applyBorder="1"/>
    <xf numFmtId="0" fontId="8" fillId="0" borderId="1" xfId="5" applyFont="1" applyFill="1" applyBorder="1"/>
    <xf numFmtId="0" fontId="0" fillId="4" borderId="1" xfId="0" applyFill="1" applyBorder="1"/>
    <xf numFmtId="0" fontId="8" fillId="0" borderId="4" xfId="5" applyFont="1" applyFill="1" applyBorder="1"/>
    <xf numFmtId="0" fontId="0" fillId="3" borderId="9" xfId="0" applyFill="1" applyBorder="1"/>
    <xf numFmtId="0" fontId="15" fillId="0" borderId="9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6" fillId="4" borderId="3" xfId="1" applyFont="1" applyFill="1" applyBorder="1" applyAlignment="1">
      <alignment horizontal="left" vertical="center"/>
    </xf>
    <xf numFmtId="0" fontId="16" fillId="4" borderId="1" xfId="1" applyFont="1" applyFill="1" applyBorder="1" applyAlignment="1">
      <alignment horizontal="left" vertical="center"/>
    </xf>
    <xf numFmtId="0" fontId="16" fillId="4" borderId="7" xfId="1" applyFont="1" applyFill="1" applyBorder="1" applyAlignment="1">
      <alignment horizontal="left" vertical="center"/>
    </xf>
    <xf numFmtId="0" fontId="0" fillId="0" borderId="3" xfId="0" applyBorder="1"/>
    <xf numFmtId="0" fontId="16" fillId="4" borderId="18" xfId="1" applyFont="1" applyFill="1" applyBorder="1" applyAlignment="1">
      <alignment horizontal="left" vertical="center"/>
    </xf>
    <xf numFmtId="0" fontId="17" fillId="0" borderId="24" xfId="0" applyFont="1" applyBorder="1" applyAlignment="1">
      <alignment horizontal="center" vertical="center"/>
    </xf>
    <xf numFmtId="0" fontId="16" fillId="0" borderId="1" xfId="1" applyFont="1" applyFill="1" applyBorder="1" applyAlignment="1">
      <alignment horizontal="left" vertical="center"/>
    </xf>
    <xf numFmtId="0" fontId="16" fillId="0" borderId="18" xfId="1" applyFont="1" applyFill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6" fillId="0" borderId="3" xfId="1" applyFont="1" applyFill="1" applyBorder="1" applyAlignment="1">
      <alignment horizontal="left" vertical="center"/>
    </xf>
    <xf numFmtId="0" fontId="16" fillId="0" borderId="17" xfId="1" applyFont="1" applyFill="1" applyBorder="1" applyAlignment="1">
      <alignment horizontal="left" vertical="center"/>
    </xf>
    <xf numFmtId="0" fontId="17" fillId="0" borderId="22" xfId="0" applyFont="1" applyBorder="1" applyAlignment="1">
      <alignment horizontal="center" vertical="center"/>
    </xf>
    <xf numFmtId="0" fontId="16" fillId="0" borderId="1" xfId="1" applyFont="1" applyFill="1" applyBorder="1" applyAlignment="1">
      <alignment horizontal="left" vertical="center"/>
    </xf>
    <xf numFmtId="0" fontId="16" fillId="0" borderId="18" xfId="1" applyFont="1" applyFill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6" fillId="0" borderId="3" xfId="1" applyFont="1" applyFill="1" applyBorder="1" applyAlignment="1">
      <alignment horizontal="left" vertical="center"/>
    </xf>
    <xf numFmtId="0" fontId="17" fillId="0" borderId="3" xfId="0" applyFont="1" applyFill="1" applyBorder="1" applyAlignment="1">
      <alignment vertical="center"/>
    </xf>
    <xf numFmtId="0" fontId="16" fillId="0" borderId="20" xfId="1" applyFont="1" applyFill="1" applyBorder="1" applyAlignment="1">
      <alignment horizontal="left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Fill="1" applyBorder="1"/>
    <xf numFmtId="0" fontId="17" fillId="4" borderId="1" xfId="0" applyFont="1" applyFill="1" applyBorder="1"/>
    <xf numFmtId="0" fontId="16" fillId="0" borderId="1" xfId="1" applyFont="1" applyFill="1" applyBorder="1" applyAlignment="1">
      <alignment horizontal="left" vertical="center"/>
    </xf>
    <xf numFmtId="0" fontId="16" fillId="0" borderId="7" xfId="1" applyFont="1" applyFill="1" applyBorder="1" applyAlignment="1">
      <alignment horizontal="left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6" fillId="0" borderId="21" xfId="1" applyFont="1" applyFill="1" applyBorder="1" applyAlignment="1">
      <alignment horizontal="left" vertical="center"/>
    </xf>
    <xf numFmtId="0" fontId="16" fillId="0" borderId="4" xfId="1" applyFont="1" applyFill="1" applyBorder="1" applyAlignment="1">
      <alignment horizontal="left" vertical="center"/>
    </xf>
    <xf numFmtId="0" fontId="0" fillId="0" borderId="1" xfId="0" applyBorder="1"/>
    <xf numFmtId="0" fontId="16" fillId="0" borderId="3" xfId="1" applyFont="1" applyFill="1" applyBorder="1" applyAlignment="1">
      <alignment horizontal="left" vertical="center"/>
    </xf>
    <xf numFmtId="0" fontId="16" fillId="0" borderId="9" xfId="1" applyFont="1" applyFill="1" applyBorder="1" applyAlignment="1">
      <alignment horizontal="left" vertical="center"/>
    </xf>
    <xf numFmtId="0" fontId="16" fillId="0" borderId="1" xfId="3" applyFont="1" applyFill="1" applyBorder="1" applyAlignment="1">
      <alignment horizontal="left" vertical="center"/>
    </xf>
    <xf numFmtId="0" fontId="16" fillId="0" borderId="1" xfId="1" applyFont="1" applyFill="1" applyBorder="1" applyAlignment="1">
      <alignment horizontal="left" vertical="center"/>
    </xf>
    <xf numFmtId="0" fontId="16" fillId="0" borderId="18" xfId="1" applyFont="1" applyFill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6" fillId="0" borderId="4" xfId="3" applyFont="1" applyFill="1" applyBorder="1" applyAlignment="1">
      <alignment horizontal="left" vertical="center"/>
    </xf>
    <xf numFmtId="0" fontId="0" fillId="0" borderId="1" xfId="0" applyBorder="1"/>
    <xf numFmtId="0" fontId="16" fillId="0" borderId="17" xfId="1" applyFont="1" applyFill="1" applyBorder="1" applyAlignment="1">
      <alignment horizontal="left" vertical="center"/>
    </xf>
    <xf numFmtId="0" fontId="16" fillId="0" borderId="22" xfId="1" applyFont="1" applyFill="1" applyBorder="1" applyAlignment="1">
      <alignment horizontal="left" vertical="center"/>
    </xf>
    <xf numFmtId="0" fontId="16" fillId="4" borderId="1" xfId="3" applyFont="1" applyFill="1" applyBorder="1" applyAlignment="1">
      <alignment horizontal="left" vertical="center"/>
    </xf>
    <xf numFmtId="0" fontId="17" fillId="4" borderId="4" xfId="0" applyFont="1" applyFill="1" applyBorder="1"/>
    <xf numFmtId="0" fontId="15" fillId="0" borderId="2" xfId="0" applyFont="1" applyBorder="1" applyAlignment="1">
      <alignment horizontal="center"/>
    </xf>
    <xf numFmtId="0" fontId="11" fillId="0" borderId="7" xfId="0" applyFont="1" applyBorder="1" applyAlignment="1">
      <alignment textRotation="90"/>
    </xf>
    <xf numFmtId="0" fontId="13" fillId="0" borderId="11" xfId="0" applyFont="1" applyBorder="1"/>
    <xf numFmtId="0" fontId="9" fillId="0" borderId="7" xfId="0" applyFont="1" applyBorder="1"/>
    <xf numFmtId="0" fontId="9" fillId="0" borderId="0" xfId="0" applyFont="1" applyBorder="1"/>
    <xf numFmtId="0" fontId="13" fillId="0" borderId="7" xfId="0" applyFont="1" applyBorder="1"/>
    <xf numFmtId="0" fontId="12" fillId="2" borderId="6" xfId="0" applyFont="1" applyFill="1" applyBorder="1"/>
    <xf numFmtId="0" fontId="12" fillId="0" borderId="11" xfId="0" applyFont="1" applyBorder="1"/>
    <xf numFmtId="0" fontId="12" fillId="0" borderId="1" xfId="0" applyFont="1" applyBorder="1"/>
    <xf numFmtId="0" fontId="12" fillId="0" borderId="7" xfId="0" applyFont="1" applyBorder="1"/>
    <xf numFmtId="0" fontId="12" fillId="0" borderId="0" xfId="0" applyFont="1" applyBorder="1"/>
    <xf numFmtId="0" fontId="12" fillId="0" borderId="0" xfId="0" applyFont="1"/>
    <xf numFmtId="0" fontId="12" fillId="0" borderId="14" xfId="0" applyFont="1" applyBorder="1"/>
    <xf numFmtId="0" fontId="12" fillId="0" borderId="4" xfId="0" applyFont="1" applyBorder="1"/>
    <xf numFmtId="0" fontId="12" fillId="2" borderId="5" xfId="0" applyFont="1" applyFill="1" applyBorder="1"/>
    <xf numFmtId="0" fontId="12" fillId="0" borderId="12" xfId="0" applyFont="1" applyBorder="1"/>
    <xf numFmtId="0" fontId="12" fillId="0" borderId="2" xfId="0" applyFont="1" applyBorder="1"/>
    <xf numFmtId="0" fontId="13" fillId="2" borderId="6" xfId="0" applyFont="1" applyFill="1" applyBorder="1"/>
    <xf numFmtId="0" fontId="13" fillId="0" borderId="0" xfId="0" applyFont="1" applyBorder="1"/>
    <xf numFmtId="0" fontId="13" fillId="0" borderId="0" xfId="0" applyFont="1"/>
    <xf numFmtId="0" fontId="9" fillId="2" borderId="6" xfId="0" applyFont="1" applyFill="1" applyBorder="1"/>
    <xf numFmtId="0" fontId="9" fillId="0" borderId="14" xfId="0" applyFont="1" applyBorder="1"/>
    <xf numFmtId="0" fontId="9" fillId="0" borderId="4" xfId="0" applyFont="1" applyBorder="1"/>
    <xf numFmtId="0" fontId="9" fillId="0" borderId="0" xfId="0" applyFont="1"/>
    <xf numFmtId="0" fontId="18" fillId="0" borderId="9" xfId="0" applyFont="1" applyBorder="1" applyAlignment="1">
      <alignment horizontal="center" textRotation="90"/>
    </xf>
    <xf numFmtId="0" fontId="19" fillId="2" borderId="6" xfId="0" applyFont="1" applyFill="1" applyBorder="1"/>
    <xf numFmtId="0" fontId="19" fillId="0" borderId="13" xfId="0" applyFont="1" applyBorder="1"/>
    <xf numFmtId="0" fontId="19" fillId="0" borderId="0" xfId="0" applyFont="1" applyBorder="1"/>
    <xf numFmtId="0" fontId="19" fillId="0" borderId="0" xfId="0" applyFont="1"/>
    <xf numFmtId="0" fontId="9" fillId="0" borderId="11" xfId="0" applyFont="1" applyBorder="1"/>
    <xf numFmtId="0" fontId="13" fillId="0" borderId="14" xfId="0" applyFont="1" applyBorder="1"/>
    <xf numFmtId="0" fontId="13" fillId="0" borderId="4" xfId="0" applyFont="1" applyBorder="1"/>
    <xf numFmtId="0" fontId="9" fillId="4" borderId="1" xfId="0" applyFont="1" applyFill="1" applyBorder="1"/>
    <xf numFmtId="0" fontId="13" fillId="4" borderId="1" xfId="0" applyFont="1" applyFill="1" applyBorder="1"/>
    <xf numFmtId="0" fontId="12" fillId="4" borderId="1" xfId="0" applyFont="1" applyFill="1" applyBorder="1"/>
    <xf numFmtId="0" fontId="0" fillId="0" borderId="10" xfId="0" applyBorder="1"/>
    <xf numFmtId="0" fontId="15" fillId="5" borderId="9" xfId="0" applyFont="1" applyFill="1" applyBorder="1" applyAlignment="1">
      <alignment horizontal="center"/>
    </xf>
    <xf numFmtId="0" fontId="9" fillId="5" borderId="14" xfId="0" applyFont="1" applyFill="1" applyBorder="1"/>
    <xf numFmtId="0" fontId="20" fillId="2" borderId="5" xfId="0" applyFont="1" applyFill="1" applyBorder="1" applyAlignment="1">
      <alignment horizontal="center"/>
    </xf>
    <xf numFmtId="0" fontId="20" fillId="0" borderId="16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15" fillId="0" borderId="4" xfId="0" applyFont="1" applyBorder="1" applyAlignment="1">
      <alignment horizontal="center"/>
    </xf>
    <xf numFmtId="0" fontId="14" fillId="0" borderId="9" xfId="0" applyFont="1" applyBorder="1" applyAlignment="1">
      <alignment horizontal="center" textRotation="90" wrapText="1"/>
    </xf>
    <xf numFmtId="0" fontId="0" fillId="5" borderId="13" xfId="0" applyFill="1" applyBorder="1"/>
    <xf numFmtId="0" fontId="20" fillId="0" borderId="2" xfId="0" applyFont="1" applyBorder="1" applyAlignment="1">
      <alignment horizontal="center"/>
    </xf>
    <xf numFmtId="0" fontId="15" fillId="5" borderId="8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21" fillId="2" borderId="6" xfId="0" applyFont="1" applyFill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5" fillId="5" borderId="15" xfId="0" applyFont="1" applyFill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0" fillId="4" borderId="2" xfId="0" applyFill="1" applyBorder="1"/>
    <xf numFmtId="0" fontId="0" fillId="4" borderId="3" xfId="0" applyFill="1" applyBorder="1"/>
    <xf numFmtId="0" fontId="0" fillId="3" borderId="1" xfId="0" applyFill="1" applyBorder="1"/>
    <xf numFmtId="0" fontId="13" fillId="4" borderId="4" xfId="0" applyFont="1" applyFill="1" applyBorder="1"/>
    <xf numFmtId="0" fontId="17" fillId="4" borderId="22" xfId="0" applyFont="1" applyFill="1" applyBorder="1"/>
    <xf numFmtId="0" fontId="22" fillId="0" borderId="0" xfId="0" applyFont="1"/>
    <xf numFmtId="0" fontId="1" fillId="0" borderId="0" xfId="0" applyFont="1"/>
    <xf numFmtId="0" fontId="1" fillId="0" borderId="8" xfId="0" applyFont="1" applyBorder="1" applyAlignment="1">
      <alignment horizontal="center"/>
    </xf>
    <xf numFmtId="14" fontId="0" fillId="0" borderId="1" xfId="0" applyNumberFormat="1" applyBorder="1"/>
    <xf numFmtId="0" fontId="15" fillId="4" borderId="15" xfId="0" applyFont="1" applyFill="1" applyBorder="1" applyAlignment="1">
      <alignment horizontal="center" textRotation="90"/>
    </xf>
    <xf numFmtId="0" fontId="0" fillId="4" borderId="0" xfId="0" applyFill="1"/>
    <xf numFmtId="0" fontId="9" fillId="0" borderId="13" xfId="0" applyFont="1" applyBorder="1"/>
    <xf numFmtId="0" fontId="9" fillId="0" borderId="3" xfId="0" applyFont="1" applyBorder="1"/>
    <xf numFmtId="49" fontId="0" fillId="0" borderId="2" xfId="0" applyNumberFormat="1" applyBorder="1"/>
    <xf numFmtId="0" fontId="0" fillId="0" borderId="25" xfId="0" applyBorder="1"/>
    <xf numFmtId="0" fontId="15" fillId="5" borderId="2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0" fillId="4" borderId="25" xfId="0" applyFill="1" applyBorder="1"/>
    <xf numFmtId="0" fontId="9" fillId="5" borderId="4" xfId="0" applyFont="1" applyFill="1" applyBorder="1"/>
    <xf numFmtId="0" fontId="10" fillId="2" borderId="6" xfId="0" applyFont="1" applyFill="1" applyBorder="1"/>
    <xf numFmtId="0" fontId="10" fillId="4" borderId="1" xfId="0" applyFont="1" applyFill="1" applyBorder="1"/>
    <xf numFmtId="0" fontId="10" fillId="0" borderId="0" xfId="0" applyFont="1"/>
    <xf numFmtId="0" fontId="15" fillId="6" borderId="15" xfId="0" applyFont="1" applyFill="1" applyBorder="1" applyAlignment="1">
      <alignment horizontal="center"/>
    </xf>
    <xf numFmtId="0" fontId="9" fillId="6" borderId="4" xfId="0" applyFont="1" applyFill="1" applyBorder="1"/>
    <xf numFmtId="0" fontId="15" fillId="6" borderId="8" xfId="0" applyFont="1" applyFill="1" applyBorder="1" applyAlignment="1">
      <alignment horizontal="center"/>
    </xf>
    <xf numFmtId="0" fontId="9" fillId="6" borderId="14" xfId="0" applyFont="1" applyFill="1" applyBorder="1"/>
    <xf numFmtId="0" fontId="15" fillId="6" borderId="9" xfId="0" applyFont="1" applyFill="1" applyBorder="1" applyAlignment="1">
      <alignment horizontal="center"/>
    </xf>
    <xf numFmtId="0" fontId="23" fillId="0" borderId="9" xfId="0" applyFont="1" applyBorder="1" applyAlignment="1">
      <alignment horizontal="center" textRotation="90"/>
    </xf>
    <xf numFmtId="0" fontId="24" fillId="2" borderId="6" xfId="0" applyFont="1" applyFill="1" applyBorder="1"/>
    <xf numFmtId="0" fontId="24" fillId="0" borderId="13" xfId="0" applyFont="1" applyBorder="1"/>
    <xf numFmtId="0" fontId="24" fillId="0" borderId="0" xfId="0" applyFont="1"/>
    <xf numFmtId="0" fontId="9" fillId="4" borderId="14" xfId="0" applyFont="1" applyFill="1" applyBorder="1"/>
    <xf numFmtId="0" fontId="15" fillId="4" borderId="8" xfId="0" applyFont="1" applyFill="1" applyBorder="1" applyAlignment="1">
      <alignment horizontal="center"/>
    </xf>
    <xf numFmtId="0" fontId="15" fillId="4" borderId="9" xfId="0" applyFont="1" applyFill="1" applyBorder="1" applyAlignment="1">
      <alignment horizontal="center"/>
    </xf>
    <xf numFmtId="0" fontId="17" fillId="0" borderId="6" xfId="0" applyFont="1" applyFill="1" applyBorder="1" applyAlignment="1">
      <alignment vertical="center"/>
    </xf>
    <xf numFmtId="0" fontId="17" fillId="0" borderId="17" xfId="0" applyFont="1" applyFill="1" applyBorder="1" applyAlignment="1">
      <alignment vertical="center"/>
    </xf>
    <xf numFmtId="0" fontId="16" fillId="0" borderId="21" xfId="3" applyFont="1" applyFill="1" applyBorder="1" applyAlignment="1">
      <alignment horizontal="left" vertical="center"/>
    </xf>
    <xf numFmtId="0" fontId="25" fillId="0" borderId="9" xfId="0" applyFont="1" applyBorder="1" applyAlignment="1">
      <alignment horizontal="center" textRotation="90"/>
    </xf>
    <xf numFmtId="0" fontId="25" fillId="0" borderId="9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27" fillId="0" borderId="3" xfId="0" applyFont="1" applyBorder="1"/>
    <xf numFmtId="0" fontId="27" fillId="0" borderId="0" xfId="0" applyFont="1"/>
    <xf numFmtId="0" fontId="0" fillId="4" borderId="9" xfId="0" applyFill="1" applyBorder="1"/>
    <xf numFmtId="0" fontId="0" fillId="3" borderId="26" xfId="0" applyFill="1" applyBorder="1"/>
    <xf numFmtId="0" fontId="0" fillId="0" borderId="26" xfId="0" applyBorder="1"/>
    <xf numFmtId="0" fontId="4" fillId="4" borderId="10" xfId="0" applyFont="1" applyFill="1" applyBorder="1" applyAlignment="1">
      <alignment horizontal="center" textRotation="90"/>
    </xf>
    <xf numFmtId="0" fontId="9" fillId="4" borderId="0" xfId="0" applyFont="1" applyFill="1"/>
    <xf numFmtId="0" fontId="15" fillId="0" borderId="26" xfId="0" applyFont="1" applyBorder="1" applyAlignment="1">
      <alignment horizontal="center"/>
    </xf>
    <xf numFmtId="0" fontId="0" fillId="4" borderId="13" xfId="0" applyFill="1" applyBorder="1"/>
    <xf numFmtId="0" fontId="15" fillId="4" borderId="1" xfId="0" applyFont="1" applyFill="1" applyBorder="1" applyAlignment="1">
      <alignment horizontal="center"/>
    </xf>
    <xf numFmtId="0" fontId="9" fillId="4" borderId="7" xfId="0" applyFont="1" applyFill="1" applyBorder="1"/>
    <xf numFmtId="0" fontId="13" fillId="4" borderId="7" xfId="0" applyFont="1" applyFill="1" applyBorder="1"/>
    <xf numFmtId="0" fontId="10" fillId="4" borderId="7" xfId="0" applyFont="1" applyFill="1" applyBorder="1"/>
    <xf numFmtId="0" fontId="15" fillId="4" borderId="15" xfId="0" applyFont="1" applyFill="1" applyBorder="1" applyAlignment="1">
      <alignment horizontal="center"/>
    </xf>
    <xf numFmtId="0" fontId="14" fillId="4" borderId="9" xfId="0" applyFont="1" applyFill="1" applyBorder="1" applyAlignment="1">
      <alignment horizontal="center" textRotation="90"/>
    </xf>
    <xf numFmtId="0" fontId="17" fillId="0" borderId="17" xfId="0" applyFont="1" applyFill="1" applyBorder="1"/>
    <xf numFmtId="0" fontId="17" fillId="0" borderId="18" xfId="0" applyFont="1" applyFill="1" applyBorder="1"/>
    <xf numFmtId="0" fontId="28" fillId="2" borderId="5" xfId="0" applyFont="1" applyFill="1" applyBorder="1"/>
    <xf numFmtId="0" fontId="28" fillId="0" borderId="2" xfId="0" applyFont="1" applyBorder="1"/>
    <xf numFmtId="0" fontId="28" fillId="2" borderId="6" xfId="0" applyFont="1" applyFill="1" applyBorder="1"/>
    <xf numFmtId="0" fontId="28" fillId="0" borderId="0" xfId="0" applyFont="1"/>
    <xf numFmtId="0" fontId="11" fillId="0" borderId="7" xfId="0" applyFont="1" applyFill="1" applyBorder="1" applyAlignment="1">
      <alignment textRotation="90"/>
    </xf>
    <xf numFmtId="0" fontId="10" fillId="0" borderId="0" xfId="0" applyFont="1" applyBorder="1"/>
    <xf numFmtId="0" fontId="10" fillId="0" borderId="11" xfId="0" applyFont="1" applyBorder="1"/>
    <xf numFmtId="0" fontId="9" fillId="4" borderId="4" xfId="0" applyFont="1" applyFill="1" applyBorder="1"/>
    <xf numFmtId="0" fontId="0" fillId="0" borderId="8" xfId="0" applyBorder="1"/>
    <xf numFmtId="0" fontId="10" fillId="0" borderId="7" xfId="0" applyFont="1" applyBorder="1"/>
    <xf numFmtId="0" fontId="13" fillId="0" borderId="10" xfId="0" applyFont="1" applyBorder="1"/>
    <xf numFmtId="0" fontId="29" fillId="7" borderId="1" xfId="0" applyFont="1" applyFill="1" applyBorder="1"/>
    <xf numFmtId="0" fontId="29" fillId="7" borderId="4" xfId="0" applyFont="1" applyFill="1" applyBorder="1"/>
    <xf numFmtId="0" fontId="29" fillId="0" borderId="0" xfId="0" applyFont="1"/>
    <xf numFmtId="0" fontId="29" fillId="0" borderId="1" xfId="0" applyFont="1" applyBorder="1"/>
    <xf numFmtId="0" fontId="29" fillId="0" borderId="4" xfId="0" applyFont="1" applyBorder="1"/>
  </cellXfs>
  <cellStyles count="8">
    <cellStyle name="Normal" xfId="0" builtinId="0"/>
    <cellStyle name="Normal 2" xfId="1"/>
    <cellStyle name="Normal 3" xfId="2"/>
    <cellStyle name="Normal 4" xfId="3"/>
    <cellStyle name="Normal 5" xfId="4"/>
    <cellStyle name="Normal 6" xfId="5"/>
    <cellStyle name="Normal 7" xfId="6"/>
    <cellStyle name="Normal 8" xfId="7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hanced%202016%20ARC%20Points%20Document%20-%20June%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cers"/>
      <sheetName val="Teams"/>
      <sheetName val="Para"/>
      <sheetName val="Upgrades"/>
    </sheetNames>
    <sheetDataSet>
      <sheetData sheetId="0">
        <row r="1">
          <cell r="A1" t="str">
            <v>Cat</v>
          </cell>
          <cell r="E1" t="str">
            <v>Club/Team</v>
          </cell>
          <cell r="G1" t="str">
            <v>2016 ARC Series Points</v>
          </cell>
        </row>
        <row r="2">
          <cell r="A2" t="str">
            <v>2M</v>
          </cell>
          <cell r="E2" t="str">
            <v>The Lead Out Project</v>
          </cell>
          <cell r="G2">
            <v>248</v>
          </cell>
        </row>
        <row r="3">
          <cell r="A3" t="str">
            <v>2M</v>
          </cell>
          <cell r="E3" t="str">
            <v>The Lead Out Project</v>
          </cell>
          <cell r="G3">
            <v>171</v>
          </cell>
        </row>
        <row r="4">
          <cell r="A4" t="str">
            <v>2M</v>
          </cell>
          <cell r="E4" t="str">
            <v>The Lead Out Project</v>
          </cell>
          <cell r="G4">
            <v>110</v>
          </cell>
        </row>
        <row r="5">
          <cell r="A5" t="str">
            <v>2M</v>
          </cell>
          <cell r="E5" t="str">
            <v xml:space="preserve">Synergy Racing </v>
          </cell>
          <cell r="G5">
            <v>108</v>
          </cell>
        </row>
        <row r="6">
          <cell r="A6" t="str">
            <v>2M</v>
          </cell>
          <cell r="E6" t="str">
            <v>The Lead Out Project</v>
          </cell>
          <cell r="G6">
            <v>107</v>
          </cell>
        </row>
        <row r="7">
          <cell r="A7" t="str">
            <v>2M</v>
          </cell>
          <cell r="E7" t="str">
            <v>The Lead Out Project</v>
          </cell>
          <cell r="G7">
            <v>106</v>
          </cell>
        </row>
        <row r="8">
          <cell r="A8" t="str">
            <v>2M</v>
          </cell>
          <cell r="E8" t="str">
            <v>Independent</v>
          </cell>
          <cell r="G8">
            <v>75</v>
          </cell>
        </row>
        <row r="9">
          <cell r="A9" t="str">
            <v>2M</v>
          </cell>
          <cell r="E9" t="str">
            <v>The Lead Out Project</v>
          </cell>
          <cell r="G9">
            <v>64</v>
          </cell>
        </row>
        <row r="10">
          <cell r="A10" t="str">
            <v>2M</v>
          </cell>
          <cell r="E10" t="str">
            <v xml:space="preserve">Synergy Racing </v>
          </cell>
          <cell r="G10">
            <v>61</v>
          </cell>
        </row>
        <row r="11">
          <cell r="A11" t="str">
            <v>2M</v>
          </cell>
          <cell r="E11" t="str">
            <v>Top Gear</v>
          </cell>
          <cell r="G11">
            <v>39</v>
          </cell>
        </row>
        <row r="12">
          <cell r="A12" t="str">
            <v>2M</v>
          </cell>
          <cell r="E12" t="str">
            <v>United Cycle</v>
          </cell>
          <cell r="G12">
            <v>36</v>
          </cell>
        </row>
        <row r="13">
          <cell r="A13" t="str">
            <v>2M</v>
          </cell>
          <cell r="E13" t="str">
            <v>H&amp;R Block Pro Cycling</v>
          </cell>
          <cell r="G13">
            <v>35</v>
          </cell>
        </row>
        <row r="14">
          <cell r="A14" t="str">
            <v>2M</v>
          </cell>
          <cell r="E14" t="str">
            <v>Trek Red Truck p/b Mosaic Homes</v>
          </cell>
          <cell r="G14">
            <v>28</v>
          </cell>
        </row>
        <row r="15">
          <cell r="A15" t="str">
            <v>2M</v>
          </cell>
          <cell r="E15" t="str">
            <v>Juventus</v>
          </cell>
          <cell r="G15">
            <v>19</v>
          </cell>
        </row>
        <row r="16">
          <cell r="A16" t="str">
            <v>2M</v>
          </cell>
          <cell r="E16" t="str">
            <v>Cyclemeisters/Bow Cycle</v>
          </cell>
          <cell r="G16">
            <v>17</v>
          </cell>
        </row>
        <row r="17">
          <cell r="A17" t="str">
            <v>2M</v>
          </cell>
          <cell r="E17" t="str">
            <v>Bicisport</v>
          </cell>
          <cell r="G17">
            <v>16</v>
          </cell>
        </row>
        <row r="18">
          <cell r="A18" t="str">
            <v>2M</v>
          </cell>
          <cell r="E18" t="str">
            <v>Edmonton Road &amp; Track Club</v>
          </cell>
          <cell r="G18">
            <v>16</v>
          </cell>
        </row>
        <row r="19">
          <cell r="A19" t="str">
            <v>2M</v>
          </cell>
          <cell r="E19" t="str">
            <v>Pedalhead Road Works</v>
          </cell>
          <cell r="G19">
            <v>16</v>
          </cell>
        </row>
        <row r="20">
          <cell r="A20" t="str">
            <v>2M</v>
          </cell>
          <cell r="E20" t="str">
            <v>United Cycle</v>
          </cell>
          <cell r="G20">
            <v>16</v>
          </cell>
        </row>
        <row r="21">
          <cell r="A21" t="str">
            <v>2M</v>
          </cell>
          <cell r="E21" t="str">
            <v>Rundle Mountain Cycling Club</v>
          </cell>
          <cell r="G21">
            <v>12</v>
          </cell>
        </row>
        <row r="22">
          <cell r="A22" t="str">
            <v>2M</v>
          </cell>
          <cell r="E22" t="str">
            <v>Edmonton Road &amp; Track Club</v>
          </cell>
          <cell r="G22">
            <v>11</v>
          </cell>
        </row>
        <row r="23">
          <cell r="A23" t="str">
            <v>2M</v>
          </cell>
          <cell r="E23" t="str">
            <v>Edmonton Road &amp; Track Club</v>
          </cell>
          <cell r="G23">
            <v>8</v>
          </cell>
        </row>
        <row r="24">
          <cell r="A24" t="str">
            <v>2M</v>
          </cell>
          <cell r="E24" t="str">
            <v>Rundle Mountain Cycling Club</v>
          </cell>
          <cell r="G24">
            <v>6</v>
          </cell>
        </row>
        <row r="25">
          <cell r="A25" t="str">
            <v>2M</v>
          </cell>
          <cell r="E25" t="str">
            <v>United Cycle</v>
          </cell>
          <cell r="G25">
            <v>6</v>
          </cell>
        </row>
        <row r="26">
          <cell r="A26" t="str">
            <v>2M</v>
          </cell>
          <cell r="E26" t="str">
            <v>Velocity CC</v>
          </cell>
          <cell r="G26">
            <v>6</v>
          </cell>
        </row>
        <row r="27">
          <cell r="A27" t="str">
            <v>2M</v>
          </cell>
          <cell r="E27" t="str">
            <v>Bicisport</v>
          </cell>
          <cell r="G27">
            <v>4</v>
          </cell>
        </row>
        <row r="28">
          <cell r="A28" t="str">
            <v>2M</v>
          </cell>
          <cell r="E28" t="str">
            <v>Soul Sportif</v>
          </cell>
          <cell r="G28">
            <v>4</v>
          </cell>
        </row>
        <row r="29">
          <cell r="A29" t="str">
            <v>2M</v>
          </cell>
          <cell r="E29" t="str">
            <v>Speed Theory Cycling</v>
          </cell>
          <cell r="G29">
            <v>4</v>
          </cell>
        </row>
        <row r="30">
          <cell r="A30" t="str">
            <v>2M</v>
          </cell>
          <cell r="E30" t="str">
            <v>Bicisport</v>
          </cell>
          <cell r="G30">
            <v>2</v>
          </cell>
        </row>
        <row r="31">
          <cell r="A31" t="str">
            <v>2M</v>
          </cell>
          <cell r="E31" t="str">
            <v>Rundle Mountain Cycling Club</v>
          </cell>
          <cell r="G31">
            <v>2</v>
          </cell>
        </row>
        <row r="32">
          <cell r="A32" t="str">
            <v>2M</v>
          </cell>
          <cell r="E32" t="str">
            <v>Ascent Cycle</v>
          </cell>
          <cell r="G32">
            <v>0</v>
          </cell>
        </row>
        <row r="33">
          <cell r="A33" t="str">
            <v>2M</v>
          </cell>
          <cell r="E33" t="str">
            <v>Ascent Cycle</v>
          </cell>
          <cell r="G33">
            <v>0</v>
          </cell>
        </row>
        <row r="34">
          <cell r="A34" t="str">
            <v>2M</v>
          </cell>
          <cell r="E34" t="str">
            <v>Bicisport</v>
          </cell>
          <cell r="G34">
            <v>0</v>
          </cell>
        </row>
        <row r="35">
          <cell r="A35" t="str">
            <v>2M</v>
          </cell>
          <cell r="E35" t="str">
            <v>Bicisport</v>
          </cell>
          <cell r="G35">
            <v>0</v>
          </cell>
        </row>
        <row r="36">
          <cell r="A36" t="str">
            <v>2M</v>
          </cell>
          <cell r="E36" t="str">
            <v>Bicisport</v>
          </cell>
          <cell r="G36">
            <v>0</v>
          </cell>
        </row>
        <row r="37">
          <cell r="A37" t="str">
            <v>2M</v>
          </cell>
          <cell r="E37" t="str">
            <v>Bicisport</v>
          </cell>
          <cell r="G37">
            <v>0</v>
          </cell>
        </row>
        <row r="38">
          <cell r="A38" t="str">
            <v>2M</v>
          </cell>
          <cell r="E38" t="str">
            <v>Bicisport</v>
          </cell>
          <cell r="G38">
            <v>0</v>
          </cell>
        </row>
        <row r="39">
          <cell r="A39" t="str">
            <v>2M</v>
          </cell>
          <cell r="E39" t="str">
            <v>Deadgoat Racing</v>
          </cell>
          <cell r="G39">
            <v>0</v>
          </cell>
        </row>
        <row r="40">
          <cell r="A40" t="str">
            <v>2M</v>
          </cell>
          <cell r="E40" t="str">
            <v>Edmonton Road &amp; Track Club</v>
          </cell>
          <cell r="G40">
            <v>0</v>
          </cell>
        </row>
        <row r="41">
          <cell r="A41" t="str">
            <v>2M</v>
          </cell>
          <cell r="E41" t="str">
            <v>Edmonton Road &amp; Track Club</v>
          </cell>
          <cell r="G41">
            <v>0</v>
          </cell>
        </row>
        <row r="42">
          <cell r="A42" t="str">
            <v>2M</v>
          </cell>
          <cell r="E42" t="str">
            <v>Hardcore Cycling Club</v>
          </cell>
          <cell r="G42">
            <v>0</v>
          </cell>
        </row>
        <row r="43">
          <cell r="A43" t="str">
            <v>2M</v>
          </cell>
          <cell r="E43" t="str">
            <v>Hardcore Cycling Club</v>
          </cell>
          <cell r="G43">
            <v>0</v>
          </cell>
        </row>
        <row r="44">
          <cell r="A44" t="str">
            <v>2M</v>
          </cell>
          <cell r="E44" t="str">
            <v>Independent</v>
          </cell>
          <cell r="G44">
            <v>0</v>
          </cell>
        </row>
        <row r="45">
          <cell r="A45" t="str">
            <v>2M</v>
          </cell>
          <cell r="E45" t="str">
            <v>Juventus</v>
          </cell>
          <cell r="G45">
            <v>0</v>
          </cell>
        </row>
        <row r="46">
          <cell r="A46" t="str">
            <v>2M</v>
          </cell>
          <cell r="E46" t="str">
            <v>Pedalhead Road Works</v>
          </cell>
          <cell r="G46">
            <v>0</v>
          </cell>
        </row>
        <row r="47">
          <cell r="A47" t="str">
            <v>2M</v>
          </cell>
          <cell r="E47" t="str">
            <v>Pedalhead Road Works</v>
          </cell>
          <cell r="G47">
            <v>0</v>
          </cell>
        </row>
        <row r="48">
          <cell r="A48" t="str">
            <v>2M</v>
          </cell>
          <cell r="E48" t="str">
            <v>Pedalhead Road Works</v>
          </cell>
          <cell r="G48">
            <v>0</v>
          </cell>
        </row>
        <row r="49">
          <cell r="A49" t="str">
            <v>2M</v>
          </cell>
          <cell r="E49" t="str">
            <v>Peloton Racing p/b Northern Backup</v>
          </cell>
          <cell r="G49">
            <v>0</v>
          </cell>
        </row>
        <row r="50">
          <cell r="A50" t="str">
            <v>2M</v>
          </cell>
          <cell r="E50" t="str">
            <v>Rundle Mountain Cycling Club</v>
          </cell>
          <cell r="G50">
            <v>0</v>
          </cell>
        </row>
        <row r="51">
          <cell r="A51" t="str">
            <v>2M</v>
          </cell>
          <cell r="E51" t="str">
            <v>Rundle Mountain Cycling Club</v>
          </cell>
          <cell r="G51">
            <v>0</v>
          </cell>
        </row>
        <row r="52">
          <cell r="A52" t="str">
            <v>2M</v>
          </cell>
          <cell r="E52" t="str">
            <v>Rundle Mountain Cycling Club</v>
          </cell>
          <cell r="G52">
            <v>0</v>
          </cell>
        </row>
        <row r="53">
          <cell r="A53" t="str">
            <v>2M</v>
          </cell>
          <cell r="E53" t="str">
            <v>SMARTSAVVY+ pb IRIS</v>
          </cell>
          <cell r="G53">
            <v>0</v>
          </cell>
        </row>
        <row r="54">
          <cell r="A54" t="str">
            <v>2M</v>
          </cell>
          <cell r="E54" t="str">
            <v>SMARTSAVVY+ pb IRIS</v>
          </cell>
          <cell r="G54">
            <v>0</v>
          </cell>
        </row>
        <row r="55">
          <cell r="A55" t="str">
            <v>2M</v>
          </cell>
          <cell r="E55" t="str">
            <v>SMARTSAVVY+ pb IRIS</v>
          </cell>
          <cell r="G55">
            <v>0</v>
          </cell>
        </row>
        <row r="56">
          <cell r="A56" t="str">
            <v>2M</v>
          </cell>
          <cell r="E56" t="str">
            <v>Soul Sportif</v>
          </cell>
          <cell r="G56">
            <v>0</v>
          </cell>
        </row>
        <row r="57">
          <cell r="A57" t="str">
            <v>2M</v>
          </cell>
          <cell r="E57" t="str">
            <v>Soul Sportif</v>
          </cell>
          <cell r="G57">
            <v>0</v>
          </cell>
        </row>
        <row r="58">
          <cell r="A58" t="str">
            <v>2M</v>
          </cell>
          <cell r="E58" t="str">
            <v>Speed Theory Cycling</v>
          </cell>
          <cell r="G58">
            <v>0</v>
          </cell>
        </row>
        <row r="59">
          <cell r="A59" t="str">
            <v>2M</v>
          </cell>
          <cell r="E59" t="str">
            <v xml:space="preserve">Synergy Racing </v>
          </cell>
          <cell r="G59">
            <v>0</v>
          </cell>
        </row>
        <row r="60">
          <cell r="A60" t="str">
            <v>2M</v>
          </cell>
          <cell r="E60" t="str">
            <v>The Lead Out Project</v>
          </cell>
          <cell r="G60">
            <v>0</v>
          </cell>
        </row>
        <row r="61">
          <cell r="A61" t="str">
            <v>2M</v>
          </cell>
          <cell r="E61" t="str">
            <v>The Lead Out Project</v>
          </cell>
          <cell r="G61">
            <v>0</v>
          </cell>
        </row>
        <row r="62">
          <cell r="A62" t="str">
            <v>2M</v>
          </cell>
          <cell r="E62" t="str">
            <v>The Lead Out Project</v>
          </cell>
          <cell r="G62">
            <v>0</v>
          </cell>
        </row>
        <row r="63">
          <cell r="A63" t="str">
            <v>2M</v>
          </cell>
          <cell r="E63" t="str">
            <v>United Cycle</v>
          </cell>
          <cell r="G63">
            <v>0</v>
          </cell>
        </row>
        <row r="64">
          <cell r="A64" t="str">
            <v>2M</v>
          </cell>
          <cell r="E64" t="str">
            <v>United Cycle</v>
          </cell>
          <cell r="G64">
            <v>0</v>
          </cell>
        </row>
        <row r="65">
          <cell r="A65" t="str">
            <v>2M</v>
          </cell>
          <cell r="E65" t="str">
            <v>Velocity CC</v>
          </cell>
          <cell r="G65">
            <v>0</v>
          </cell>
        </row>
        <row r="66">
          <cell r="A66" t="str">
            <v>3M</v>
          </cell>
          <cell r="E66" t="str">
            <v>Peloton Racing p/b Northern Backup</v>
          </cell>
          <cell r="G66">
            <v>145</v>
          </cell>
        </row>
        <row r="67">
          <cell r="A67" t="str">
            <v>3M</v>
          </cell>
          <cell r="E67" t="str">
            <v xml:space="preserve">Synergy Racing </v>
          </cell>
          <cell r="G67">
            <v>129</v>
          </cell>
        </row>
        <row r="68">
          <cell r="A68" t="str">
            <v>3M</v>
          </cell>
          <cell r="E68" t="str">
            <v>Peloton Racing p/b Northern Backup</v>
          </cell>
          <cell r="G68">
            <v>89</v>
          </cell>
        </row>
        <row r="69">
          <cell r="A69" t="str">
            <v>3M</v>
          </cell>
          <cell r="E69" t="str">
            <v>Peloton Racing p/b Northern Backup</v>
          </cell>
          <cell r="G69">
            <v>70</v>
          </cell>
        </row>
        <row r="70">
          <cell r="A70" t="str">
            <v>3M</v>
          </cell>
          <cell r="E70" t="str">
            <v xml:space="preserve">Synergy Racing </v>
          </cell>
          <cell r="G70">
            <v>62</v>
          </cell>
        </row>
        <row r="71">
          <cell r="A71" t="str">
            <v>3M</v>
          </cell>
          <cell r="E71" t="str">
            <v>Velocity CC</v>
          </cell>
          <cell r="G71">
            <v>62</v>
          </cell>
        </row>
        <row r="72">
          <cell r="A72" t="str">
            <v>3M</v>
          </cell>
          <cell r="E72" t="str">
            <v>Bicisport</v>
          </cell>
          <cell r="G72">
            <v>60</v>
          </cell>
        </row>
        <row r="73">
          <cell r="A73" t="str">
            <v>3M</v>
          </cell>
          <cell r="E73" t="str">
            <v>Juventus</v>
          </cell>
          <cell r="G73">
            <v>53</v>
          </cell>
        </row>
        <row r="74">
          <cell r="A74" t="str">
            <v>3M</v>
          </cell>
          <cell r="E74" t="str">
            <v xml:space="preserve">Synergy Racing </v>
          </cell>
          <cell r="G74">
            <v>50</v>
          </cell>
        </row>
        <row r="75">
          <cell r="A75" t="str">
            <v>3M</v>
          </cell>
          <cell r="E75" t="str">
            <v>Edmonton Road &amp; Track Club</v>
          </cell>
          <cell r="G75">
            <v>45</v>
          </cell>
        </row>
        <row r="76">
          <cell r="A76" t="str">
            <v>3M</v>
          </cell>
          <cell r="E76" t="str">
            <v>Edmonton Road &amp; Track Club</v>
          </cell>
          <cell r="G76">
            <v>42</v>
          </cell>
        </row>
        <row r="77">
          <cell r="A77" t="str">
            <v>3M</v>
          </cell>
          <cell r="E77" t="str">
            <v>Pedalhead Road Works</v>
          </cell>
          <cell r="G77">
            <v>38</v>
          </cell>
        </row>
        <row r="78">
          <cell r="A78" t="str">
            <v>3M</v>
          </cell>
          <cell r="E78" t="str">
            <v>Juventus</v>
          </cell>
          <cell r="G78">
            <v>37</v>
          </cell>
        </row>
        <row r="79">
          <cell r="A79" t="str">
            <v>3M</v>
          </cell>
          <cell r="E79" t="str">
            <v>Bicisport</v>
          </cell>
          <cell r="G79">
            <v>34</v>
          </cell>
        </row>
        <row r="80">
          <cell r="A80" t="str">
            <v>3M</v>
          </cell>
          <cell r="E80" t="str">
            <v>Peloton Racing p/b Northern Backup</v>
          </cell>
          <cell r="G80">
            <v>24</v>
          </cell>
        </row>
        <row r="81">
          <cell r="A81" t="str">
            <v>3M</v>
          </cell>
          <cell r="E81" t="str">
            <v>Pedalhead Road Works</v>
          </cell>
          <cell r="G81">
            <v>21</v>
          </cell>
        </row>
        <row r="82">
          <cell r="A82" t="str">
            <v>3M</v>
          </cell>
          <cell r="E82" t="str">
            <v>Blizzard Bike Club</v>
          </cell>
          <cell r="G82">
            <v>18</v>
          </cell>
        </row>
        <row r="83">
          <cell r="A83" t="str">
            <v>3M</v>
          </cell>
          <cell r="E83" t="str">
            <v>Velocity CC</v>
          </cell>
          <cell r="G83">
            <v>16</v>
          </cell>
        </row>
        <row r="84">
          <cell r="A84" t="str">
            <v>3M</v>
          </cell>
          <cell r="E84" t="str">
            <v>Central Alberta Bicycle Club</v>
          </cell>
          <cell r="G84">
            <v>15</v>
          </cell>
        </row>
        <row r="85">
          <cell r="A85" t="str">
            <v>3M</v>
          </cell>
          <cell r="E85" t="str">
            <v>Bicisport</v>
          </cell>
          <cell r="G85">
            <v>8</v>
          </cell>
        </row>
        <row r="86">
          <cell r="A86" t="str">
            <v>3M</v>
          </cell>
          <cell r="E86" t="str">
            <v>Rundle Mountain Cycling Club</v>
          </cell>
          <cell r="G86">
            <v>8</v>
          </cell>
        </row>
        <row r="87">
          <cell r="A87" t="str">
            <v>3M</v>
          </cell>
          <cell r="E87" t="str">
            <v>Bicisport</v>
          </cell>
          <cell r="G87">
            <v>6</v>
          </cell>
        </row>
        <row r="88">
          <cell r="A88" t="str">
            <v>3M</v>
          </cell>
          <cell r="E88" t="str">
            <v>Mud Sweat and Gears</v>
          </cell>
          <cell r="G88">
            <v>6</v>
          </cell>
        </row>
        <row r="89">
          <cell r="A89" t="str">
            <v>3M</v>
          </cell>
          <cell r="E89" t="str">
            <v>Rundle Mountain Cycling Club</v>
          </cell>
          <cell r="G89">
            <v>6</v>
          </cell>
        </row>
        <row r="90">
          <cell r="A90" t="str">
            <v>3M</v>
          </cell>
          <cell r="E90" t="str">
            <v>Bicisport</v>
          </cell>
          <cell r="G90">
            <v>2</v>
          </cell>
        </row>
        <row r="91">
          <cell r="A91" t="str">
            <v>3M</v>
          </cell>
          <cell r="E91" t="str">
            <v>Cyclemeister/Bow Cycle</v>
          </cell>
          <cell r="G91">
            <v>2</v>
          </cell>
        </row>
        <row r="92">
          <cell r="A92" t="str">
            <v>3M</v>
          </cell>
          <cell r="E92" t="str">
            <v>Rundle Mountain Cycling Club</v>
          </cell>
          <cell r="G92">
            <v>2</v>
          </cell>
        </row>
        <row r="93">
          <cell r="A93" t="str">
            <v>3M</v>
          </cell>
          <cell r="E93" t="str">
            <v>DeJong Design p/b Road</v>
          </cell>
          <cell r="G93">
            <v>1</v>
          </cell>
        </row>
        <row r="94">
          <cell r="A94" t="str">
            <v>3M</v>
          </cell>
          <cell r="E94" t="str">
            <v>Bicisport</v>
          </cell>
          <cell r="G94">
            <v>0</v>
          </cell>
        </row>
        <row r="95">
          <cell r="A95" t="str">
            <v>3M</v>
          </cell>
          <cell r="E95" t="str">
            <v>Bicisport</v>
          </cell>
          <cell r="G95">
            <v>0</v>
          </cell>
        </row>
        <row r="96">
          <cell r="A96" t="str">
            <v>3M</v>
          </cell>
          <cell r="E96" t="str">
            <v>Calgary Bicycle Track League</v>
          </cell>
          <cell r="G96">
            <v>0</v>
          </cell>
        </row>
        <row r="97">
          <cell r="A97" t="str">
            <v>3M</v>
          </cell>
          <cell r="E97" t="str">
            <v>Cyclemeisters/Bow Cycle</v>
          </cell>
          <cell r="G97">
            <v>0</v>
          </cell>
        </row>
        <row r="98">
          <cell r="A98" t="str">
            <v>3M</v>
          </cell>
          <cell r="E98" t="str">
            <v>Cyclemeisters/Bow Cycle</v>
          </cell>
          <cell r="G98">
            <v>0</v>
          </cell>
        </row>
        <row r="99">
          <cell r="A99" t="str">
            <v>3M</v>
          </cell>
          <cell r="E99" t="str">
            <v>DeJong Design p/b Road</v>
          </cell>
          <cell r="G99">
            <v>0</v>
          </cell>
        </row>
        <row r="100">
          <cell r="A100" t="str">
            <v>3M</v>
          </cell>
          <cell r="E100" t="str">
            <v>Edmonton Road &amp; Track Club</v>
          </cell>
          <cell r="G100">
            <v>0</v>
          </cell>
        </row>
        <row r="101">
          <cell r="A101" t="str">
            <v>3M</v>
          </cell>
          <cell r="E101" t="str">
            <v>Grande Prairie Wheelers</v>
          </cell>
          <cell r="G101">
            <v>0</v>
          </cell>
        </row>
        <row r="102">
          <cell r="A102" t="str">
            <v>3M</v>
          </cell>
          <cell r="E102" t="str">
            <v>Hardcore Cycling Club</v>
          </cell>
          <cell r="G102">
            <v>0</v>
          </cell>
        </row>
        <row r="103">
          <cell r="A103" t="str">
            <v>3M</v>
          </cell>
          <cell r="E103" t="str">
            <v>Headwinds CC</v>
          </cell>
          <cell r="G103">
            <v>0</v>
          </cell>
        </row>
        <row r="104">
          <cell r="A104" t="str">
            <v>3M</v>
          </cell>
          <cell r="E104" t="str">
            <v>Headwinds CC</v>
          </cell>
          <cell r="G104">
            <v>0</v>
          </cell>
        </row>
        <row r="105">
          <cell r="A105" t="str">
            <v>3M</v>
          </cell>
          <cell r="E105" t="str">
            <v>Independent</v>
          </cell>
          <cell r="G105">
            <v>0</v>
          </cell>
        </row>
        <row r="106">
          <cell r="A106" t="str">
            <v>3M</v>
          </cell>
          <cell r="E106" t="str">
            <v>Juventus</v>
          </cell>
          <cell r="G106">
            <v>0</v>
          </cell>
        </row>
        <row r="107">
          <cell r="A107" t="str">
            <v>3M</v>
          </cell>
          <cell r="E107" t="str">
            <v>Juventus</v>
          </cell>
          <cell r="G107">
            <v>0</v>
          </cell>
        </row>
        <row r="108">
          <cell r="A108" t="str">
            <v>3M</v>
          </cell>
          <cell r="E108" t="str">
            <v>Juventus</v>
          </cell>
          <cell r="G108">
            <v>0</v>
          </cell>
        </row>
        <row r="109">
          <cell r="A109" t="str">
            <v>3M</v>
          </cell>
          <cell r="E109" t="str">
            <v>Juventus</v>
          </cell>
          <cell r="G109">
            <v>0</v>
          </cell>
        </row>
        <row r="110">
          <cell r="A110" t="str">
            <v>3M</v>
          </cell>
          <cell r="E110" t="str">
            <v>Pedalhead Road Works</v>
          </cell>
          <cell r="G110">
            <v>0</v>
          </cell>
        </row>
        <row r="111">
          <cell r="A111" t="str">
            <v>3M</v>
          </cell>
          <cell r="E111" t="str">
            <v>Pedalhead Road Works</v>
          </cell>
          <cell r="G111">
            <v>0</v>
          </cell>
        </row>
        <row r="112">
          <cell r="A112" t="str">
            <v>3M</v>
          </cell>
          <cell r="E112" t="str">
            <v>Peloton Racing p/b Northern Backup</v>
          </cell>
          <cell r="G112">
            <v>0</v>
          </cell>
        </row>
        <row r="113">
          <cell r="A113" t="str">
            <v>3M</v>
          </cell>
          <cell r="E113" t="str">
            <v>Peloton Racing p/b Northern Backup</v>
          </cell>
          <cell r="G113">
            <v>0</v>
          </cell>
        </row>
        <row r="114">
          <cell r="A114" t="str">
            <v>3M</v>
          </cell>
          <cell r="E114" t="str">
            <v>Rundle Mountain Cycling Club</v>
          </cell>
          <cell r="G114">
            <v>0</v>
          </cell>
        </row>
        <row r="115">
          <cell r="A115" t="str">
            <v>3M</v>
          </cell>
          <cell r="E115" t="str">
            <v>Rundle Mountain Cycling Club</v>
          </cell>
          <cell r="G115">
            <v>0</v>
          </cell>
        </row>
        <row r="116">
          <cell r="A116" t="str">
            <v>3M</v>
          </cell>
          <cell r="E116" t="str">
            <v>Rundle Mountain Cycling Club</v>
          </cell>
          <cell r="G116">
            <v>0</v>
          </cell>
        </row>
        <row r="117">
          <cell r="A117" t="str">
            <v>3M</v>
          </cell>
          <cell r="E117" t="str">
            <v>Rundle Mountain Cycling Club</v>
          </cell>
          <cell r="G117">
            <v>0</v>
          </cell>
        </row>
        <row r="118">
          <cell r="A118" t="str">
            <v>3M</v>
          </cell>
          <cell r="E118" t="str">
            <v>SMARTSAVVY+ pb IRIS</v>
          </cell>
          <cell r="G118">
            <v>0</v>
          </cell>
        </row>
        <row r="119">
          <cell r="A119" t="str">
            <v>3M</v>
          </cell>
          <cell r="E119" t="str">
            <v>SPAN Racing</v>
          </cell>
          <cell r="G119">
            <v>0</v>
          </cell>
        </row>
        <row r="120">
          <cell r="A120" t="str">
            <v>3M</v>
          </cell>
          <cell r="E120" t="str">
            <v>SPAN Racing</v>
          </cell>
          <cell r="G120">
            <v>0</v>
          </cell>
        </row>
        <row r="121">
          <cell r="A121" t="str">
            <v>3M</v>
          </cell>
          <cell r="E121" t="str">
            <v>TCR Sports Lab</v>
          </cell>
          <cell r="G121">
            <v>0</v>
          </cell>
        </row>
        <row r="122">
          <cell r="A122" t="str">
            <v>3M</v>
          </cell>
          <cell r="E122" t="str">
            <v>TCR Sports Lab</v>
          </cell>
          <cell r="G122">
            <v>0</v>
          </cell>
        </row>
        <row r="123">
          <cell r="A123" t="str">
            <v>3M</v>
          </cell>
          <cell r="E123" t="str">
            <v>United Cycle</v>
          </cell>
          <cell r="G123">
            <v>0</v>
          </cell>
        </row>
        <row r="124">
          <cell r="A124" t="str">
            <v>3M</v>
          </cell>
          <cell r="E124" t="str">
            <v>University of British Columbia</v>
          </cell>
          <cell r="G124">
            <v>0</v>
          </cell>
        </row>
        <row r="125">
          <cell r="A125" t="str">
            <v>3M</v>
          </cell>
          <cell r="E125" t="str">
            <v>Velocity CC</v>
          </cell>
          <cell r="G125">
            <v>0</v>
          </cell>
        </row>
        <row r="126">
          <cell r="A126" t="str">
            <v>3M</v>
          </cell>
          <cell r="E126" t="str">
            <v>Velocity CC</v>
          </cell>
          <cell r="G126">
            <v>0</v>
          </cell>
        </row>
        <row r="127">
          <cell r="A127" t="str">
            <v>3M</v>
          </cell>
          <cell r="E127" t="str">
            <v>Velocity CC</v>
          </cell>
          <cell r="G127">
            <v>0</v>
          </cell>
        </row>
        <row r="128">
          <cell r="A128" t="str">
            <v>4M</v>
          </cell>
          <cell r="E128" t="str">
            <v>Velocity CC</v>
          </cell>
          <cell r="G128">
            <v>89</v>
          </cell>
        </row>
        <row r="129">
          <cell r="A129" t="str">
            <v>4M</v>
          </cell>
          <cell r="E129" t="str">
            <v>Cyclemeister/Bow Cycle</v>
          </cell>
          <cell r="G129">
            <v>77</v>
          </cell>
        </row>
        <row r="130">
          <cell r="A130" t="str">
            <v>4M</v>
          </cell>
          <cell r="E130" t="str">
            <v>Speed Theory Cycling</v>
          </cell>
          <cell r="G130">
            <v>65</v>
          </cell>
        </row>
        <row r="131">
          <cell r="A131" t="str">
            <v>4M</v>
          </cell>
          <cell r="E131" t="str">
            <v>Speed Theory Cycling</v>
          </cell>
          <cell r="G131">
            <v>53</v>
          </cell>
        </row>
        <row r="132">
          <cell r="A132" t="str">
            <v>4M</v>
          </cell>
          <cell r="E132" t="str">
            <v>Cyclemeister/Bow Cycle</v>
          </cell>
          <cell r="G132">
            <v>47</v>
          </cell>
        </row>
        <row r="133">
          <cell r="A133" t="str">
            <v>4M</v>
          </cell>
          <cell r="E133" t="str">
            <v>Edmonton Road &amp; Track Club</v>
          </cell>
          <cell r="G133">
            <v>46</v>
          </cell>
        </row>
        <row r="134">
          <cell r="A134" t="str">
            <v>4M</v>
          </cell>
          <cell r="E134" t="str">
            <v>54 Blue</v>
          </cell>
          <cell r="G134">
            <v>40</v>
          </cell>
        </row>
        <row r="135">
          <cell r="A135" t="str">
            <v>4M</v>
          </cell>
          <cell r="E135" t="str">
            <v>United Cycle</v>
          </cell>
          <cell r="G135">
            <v>38</v>
          </cell>
        </row>
        <row r="136">
          <cell r="A136" t="str">
            <v>4M</v>
          </cell>
          <cell r="E136" t="str">
            <v xml:space="preserve">Synergy Racing </v>
          </cell>
          <cell r="G136">
            <v>36</v>
          </cell>
        </row>
        <row r="137">
          <cell r="A137" t="str">
            <v>4M</v>
          </cell>
          <cell r="E137" t="str">
            <v>Speed Theory Cycling</v>
          </cell>
          <cell r="G137">
            <v>35</v>
          </cell>
        </row>
        <row r="138">
          <cell r="A138" t="str">
            <v>4M</v>
          </cell>
          <cell r="E138" t="str">
            <v>Cranky's Bike Shop</v>
          </cell>
          <cell r="G138">
            <v>34</v>
          </cell>
        </row>
        <row r="139">
          <cell r="A139" t="str">
            <v>4M</v>
          </cell>
          <cell r="E139" t="str">
            <v>Peloton Racing p/b Northern Backup</v>
          </cell>
          <cell r="G139">
            <v>31</v>
          </cell>
        </row>
        <row r="140">
          <cell r="A140" t="str">
            <v>4M</v>
          </cell>
          <cell r="E140" t="str">
            <v>Pedalhead Road Works</v>
          </cell>
          <cell r="G140">
            <v>30</v>
          </cell>
        </row>
        <row r="141">
          <cell r="A141" t="str">
            <v>4M</v>
          </cell>
          <cell r="E141" t="str">
            <v>Bicisport</v>
          </cell>
          <cell r="G141">
            <v>26</v>
          </cell>
        </row>
        <row r="142">
          <cell r="A142" t="str">
            <v>4M</v>
          </cell>
          <cell r="E142" t="str">
            <v>Edmonton Road &amp; Track Club</v>
          </cell>
          <cell r="G142">
            <v>26</v>
          </cell>
        </row>
        <row r="143">
          <cell r="A143" t="str">
            <v>4M</v>
          </cell>
          <cell r="E143" t="str">
            <v>Bicisport</v>
          </cell>
          <cell r="G143">
            <v>25</v>
          </cell>
        </row>
        <row r="144">
          <cell r="A144" t="str">
            <v>4M</v>
          </cell>
          <cell r="E144" t="str">
            <v>Cyclemeisters/Bow Cycle</v>
          </cell>
          <cell r="G144">
            <v>25</v>
          </cell>
        </row>
        <row r="145">
          <cell r="A145" t="str">
            <v>4M</v>
          </cell>
          <cell r="E145" t="str">
            <v>Peloton Racing p/b Northern Backup</v>
          </cell>
          <cell r="G145">
            <v>22</v>
          </cell>
        </row>
        <row r="146">
          <cell r="A146" t="str">
            <v>4M</v>
          </cell>
          <cell r="E146" t="str">
            <v>Bicisport</v>
          </cell>
          <cell r="G146">
            <v>20</v>
          </cell>
        </row>
        <row r="147">
          <cell r="A147" t="str">
            <v>4M</v>
          </cell>
          <cell r="E147" t="str">
            <v>Bicisport</v>
          </cell>
          <cell r="G147">
            <v>19</v>
          </cell>
        </row>
        <row r="148">
          <cell r="A148" t="str">
            <v>4M</v>
          </cell>
          <cell r="E148" t="str">
            <v>Cyclemeisters/Bow Cycle</v>
          </cell>
          <cell r="G148">
            <v>16</v>
          </cell>
        </row>
        <row r="149">
          <cell r="A149" t="str">
            <v>4M</v>
          </cell>
          <cell r="E149" t="str">
            <v>Edmonton Road &amp; Track Club</v>
          </cell>
          <cell r="G149">
            <v>12</v>
          </cell>
        </row>
        <row r="150">
          <cell r="A150" t="str">
            <v>4M</v>
          </cell>
          <cell r="E150" t="str">
            <v>Peloton Racing p/b Northern Backup</v>
          </cell>
          <cell r="G150">
            <v>12</v>
          </cell>
        </row>
        <row r="151">
          <cell r="A151" t="str">
            <v>4M</v>
          </cell>
          <cell r="E151" t="str">
            <v>Bicisport</v>
          </cell>
          <cell r="G151">
            <v>10</v>
          </cell>
        </row>
        <row r="152">
          <cell r="A152" t="str">
            <v>4M</v>
          </cell>
          <cell r="E152" t="str">
            <v>Cyclemeisters/Bow Cycle</v>
          </cell>
          <cell r="G152">
            <v>10</v>
          </cell>
        </row>
        <row r="153">
          <cell r="A153" t="str">
            <v>4M</v>
          </cell>
          <cell r="E153" t="str">
            <v>Edmonton Road &amp; Track Club</v>
          </cell>
          <cell r="G153">
            <v>10</v>
          </cell>
        </row>
        <row r="154">
          <cell r="A154" t="str">
            <v>4M</v>
          </cell>
          <cell r="E154" t="str">
            <v>Bicisport</v>
          </cell>
          <cell r="G154">
            <v>8</v>
          </cell>
        </row>
        <row r="155">
          <cell r="A155" t="str">
            <v>4M</v>
          </cell>
          <cell r="E155" t="str">
            <v>MEC Calgary</v>
          </cell>
          <cell r="G155">
            <v>8</v>
          </cell>
        </row>
        <row r="156">
          <cell r="A156" t="str">
            <v>4M</v>
          </cell>
          <cell r="E156" t="str">
            <v>Cranky's Bike Shop</v>
          </cell>
          <cell r="G156">
            <v>6</v>
          </cell>
        </row>
        <row r="157">
          <cell r="A157" t="str">
            <v>4M</v>
          </cell>
          <cell r="E157" t="str">
            <v>Pedalhead Road Works</v>
          </cell>
          <cell r="G157">
            <v>6</v>
          </cell>
        </row>
        <row r="158">
          <cell r="A158" t="str">
            <v>4M</v>
          </cell>
          <cell r="E158" t="str">
            <v>Peloton Racing p/b Northern Backup</v>
          </cell>
          <cell r="G158">
            <v>6</v>
          </cell>
        </row>
        <row r="159">
          <cell r="A159" t="str">
            <v>4M</v>
          </cell>
          <cell r="E159" t="str">
            <v>Puncheur Cycling</v>
          </cell>
          <cell r="G159">
            <v>6</v>
          </cell>
        </row>
        <row r="160">
          <cell r="A160" t="str">
            <v>4M</v>
          </cell>
          <cell r="E160" t="str">
            <v>Bicisport</v>
          </cell>
          <cell r="G160">
            <v>4</v>
          </cell>
        </row>
        <row r="161">
          <cell r="A161" t="str">
            <v>4M</v>
          </cell>
          <cell r="E161" t="str">
            <v>Peloton Racing p/b Northern Backup</v>
          </cell>
          <cell r="G161">
            <v>4</v>
          </cell>
        </row>
        <row r="162">
          <cell r="A162" t="str">
            <v>4M</v>
          </cell>
          <cell r="E162" t="str">
            <v>Bicisport</v>
          </cell>
          <cell r="G162">
            <v>2</v>
          </cell>
        </row>
        <row r="163">
          <cell r="A163" t="str">
            <v>4M</v>
          </cell>
          <cell r="E163" t="str">
            <v>Edmonton Road &amp; Track Club</v>
          </cell>
          <cell r="G163">
            <v>2</v>
          </cell>
        </row>
        <row r="164">
          <cell r="A164" t="str">
            <v>4M</v>
          </cell>
          <cell r="E164" t="str">
            <v>Ascent Cycle</v>
          </cell>
          <cell r="G164">
            <v>0</v>
          </cell>
        </row>
        <row r="165">
          <cell r="A165" t="str">
            <v>4M</v>
          </cell>
          <cell r="E165" t="str">
            <v>Athletes in Action</v>
          </cell>
          <cell r="G165">
            <v>0</v>
          </cell>
        </row>
        <row r="166">
          <cell r="A166" t="str">
            <v>4M</v>
          </cell>
          <cell r="E166" t="str">
            <v>Bicisport</v>
          </cell>
          <cell r="G166">
            <v>0</v>
          </cell>
        </row>
        <row r="167">
          <cell r="A167" t="str">
            <v>4M</v>
          </cell>
          <cell r="E167" t="str">
            <v>Bicisport</v>
          </cell>
          <cell r="G167">
            <v>0</v>
          </cell>
        </row>
        <row r="168">
          <cell r="A168" t="str">
            <v>4M</v>
          </cell>
          <cell r="E168" t="str">
            <v>Blizzard Bike Club</v>
          </cell>
          <cell r="G168">
            <v>0</v>
          </cell>
        </row>
        <row r="169">
          <cell r="A169" t="str">
            <v>4M</v>
          </cell>
          <cell r="E169" t="str">
            <v>Bow Cyclist Club</v>
          </cell>
          <cell r="G169">
            <v>0</v>
          </cell>
        </row>
        <row r="170">
          <cell r="A170" t="str">
            <v>4M</v>
          </cell>
          <cell r="E170" t="str">
            <v>Calgary Bicycle Track League</v>
          </cell>
          <cell r="G170">
            <v>0</v>
          </cell>
        </row>
        <row r="171">
          <cell r="A171" t="str">
            <v>4M</v>
          </cell>
          <cell r="E171" t="str">
            <v>Calgary Crankmasters</v>
          </cell>
          <cell r="G171">
            <v>0</v>
          </cell>
        </row>
        <row r="172">
          <cell r="A172" t="str">
            <v>4M</v>
          </cell>
          <cell r="E172" t="str">
            <v>Calgary Crankmasters</v>
          </cell>
          <cell r="G172">
            <v>0</v>
          </cell>
        </row>
        <row r="173">
          <cell r="A173" t="str">
            <v>4M</v>
          </cell>
          <cell r="E173" t="str">
            <v>Cyclemeisters/Bow Cycle</v>
          </cell>
          <cell r="G173">
            <v>0</v>
          </cell>
        </row>
        <row r="174">
          <cell r="A174" t="str">
            <v>4M</v>
          </cell>
          <cell r="E174" t="str">
            <v>Deadgoat Racing</v>
          </cell>
          <cell r="G174">
            <v>0</v>
          </cell>
        </row>
        <row r="175">
          <cell r="A175" t="str">
            <v>4M</v>
          </cell>
          <cell r="E175" t="str">
            <v>Deadgoat Racing</v>
          </cell>
          <cell r="G175">
            <v>0</v>
          </cell>
        </row>
        <row r="176">
          <cell r="A176" t="str">
            <v>4M</v>
          </cell>
          <cell r="E176" t="str">
            <v>Edmonton Road &amp; Track Club</v>
          </cell>
          <cell r="G176">
            <v>0</v>
          </cell>
        </row>
        <row r="177">
          <cell r="A177" t="str">
            <v>4M</v>
          </cell>
          <cell r="E177" t="str">
            <v>Edmonton Road &amp; Track Club</v>
          </cell>
          <cell r="G177">
            <v>0</v>
          </cell>
        </row>
        <row r="178">
          <cell r="A178" t="str">
            <v>4M</v>
          </cell>
          <cell r="E178" t="str">
            <v>Gastown Cycling Association</v>
          </cell>
          <cell r="G178">
            <v>0</v>
          </cell>
        </row>
        <row r="179">
          <cell r="A179" t="str">
            <v>4M</v>
          </cell>
          <cell r="E179" t="str">
            <v>Grande Prairie Wheelers</v>
          </cell>
          <cell r="G179">
            <v>0</v>
          </cell>
        </row>
        <row r="180">
          <cell r="A180" t="str">
            <v>4M</v>
          </cell>
          <cell r="E180" t="str">
            <v>Hardcore Cycling Club</v>
          </cell>
          <cell r="G180">
            <v>0</v>
          </cell>
        </row>
        <row r="181">
          <cell r="A181" t="str">
            <v>4M</v>
          </cell>
          <cell r="E181" t="str">
            <v>Independent</v>
          </cell>
          <cell r="G181">
            <v>0</v>
          </cell>
        </row>
        <row r="182">
          <cell r="A182" t="str">
            <v>4M</v>
          </cell>
          <cell r="E182" t="str">
            <v>Independent</v>
          </cell>
          <cell r="G182">
            <v>0</v>
          </cell>
        </row>
        <row r="183">
          <cell r="A183" t="str">
            <v>4M</v>
          </cell>
          <cell r="E183" t="str">
            <v>Juventus</v>
          </cell>
          <cell r="G183">
            <v>0</v>
          </cell>
        </row>
        <row r="184">
          <cell r="A184" t="str">
            <v>4M</v>
          </cell>
          <cell r="E184" t="str">
            <v>Juventus</v>
          </cell>
          <cell r="G184">
            <v>0</v>
          </cell>
        </row>
        <row r="185">
          <cell r="A185" t="str">
            <v>4M</v>
          </cell>
          <cell r="E185" t="str">
            <v>Pedalhead Road Works</v>
          </cell>
          <cell r="G185">
            <v>0</v>
          </cell>
        </row>
        <row r="186">
          <cell r="A186" t="str">
            <v>4M</v>
          </cell>
          <cell r="E186" t="str">
            <v>Peloton Racing p/b Northern Backup</v>
          </cell>
          <cell r="G186">
            <v>0</v>
          </cell>
        </row>
        <row r="187">
          <cell r="A187" t="str">
            <v>4M</v>
          </cell>
          <cell r="E187" t="str">
            <v>Rundle Mountain Cycling Club</v>
          </cell>
          <cell r="G187">
            <v>0</v>
          </cell>
        </row>
        <row r="188">
          <cell r="A188" t="str">
            <v>4M</v>
          </cell>
          <cell r="E188" t="str">
            <v>Rundle Mountain Cycling Club</v>
          </cell>
          <cell r="G188">
            <v>0</v>
          </cell>
        </row>
        <row r="189">
          <cell r="A189" t="str">
            <v>4M</v>
          </cell>
          <cell r="E189" t="str">
            <v>Rundle Mountain Cycling Club</v>
          </cell>
          <cell r="G189">
            <v>0</v>
          </cell>
        </row>
        <row r="190">
          <cell r="A190" t="str">
            <v>4M</v>
          </cell>
          <cell r="E190" t="str">
            <v>Speed Theory Cycling</v>
          </cell>
          <cell r="G190">
            <v>0</v>
          </cell>
        </row>
        <row r="191">
          <cell r="A191" t="str">
            <v>4M</v>
          </cell>
          <cell r="E191" t="str">
            <v>Speed Theory Cycling</v>
          </cell>
          <cell r="G191">
            <v>0</v>
          </cell>
        </row>
        <row r="192">
          <cell r="A192" t="str">
            <v>4M</v>
          </cell>
          <cell r="E192" t="str">
            <v>Speed Theory Cycling</v>
          </cell>
          <cell r="G192">
            <v>0</v>
          </cell>
        </row>
        <row r="193">
          <cell r="A193" t="str">
            <v>4M</v>
          </cell>
          <cell r="E193" t="str">
            <v xml:space="preserve">Synergy Racing </v>
          </cell>
          <cell r="G193">
            <v>0</v>
          </cell>
        </row>
        <row r="194">
          <cell r="A194" t="str">
            <v>4M</v>
          </cell>
          <cell r="E194" t="str">
            <v>Velocity CC</v>
          </cell>
          <cell r="G194">
            <v>0</v>
          </cell>
        </row>
        <row r="195">
          <cell r="A195" t="str">
            <v>4M</v>
          </cell>
          <cell r="E195" t="str">
            <v>Velocity CC</v>
          </cell>
          <cell r="G195">
            <v>0</v>
          </cell>
        </row>
        <row r="196">
          <cell r="A196" t="str">
            <v>4M</v>
          </cell>
          <cell r="E196" t="str">
            <v>Velocity CC</v>
          </cell>
          <cell r="G196">
            <v>0</v>
          </cell>
        </row>
        <row r="197">
          <cell r="A197" t="str">
            <v>4M</v>
          </cell>
          <cell r="E197" t="str">
            <v>Velocity CC</v>
          </cell>
          <cell r="G197">
            <v>0</v>
          </cell>
        </row>
        <row r="198">
          <cell r="A198" t="str">
            <v>5M</v>
          </cell>
          <cell r="E198" t="str">
            <v>Calgary Crankmasters</v>
          </cell>
          <cell r="G198">
            <v>86</v>
          </cell>
        </row>
        <row r="199">
          <cell r="A199" t="str">
            <v>5M</v>
          </cell>
          <cell r="E199" t="str">
            <v>Redbike</v>
          </cell>
          <cell r="G199">
            <v>65</v>
          </cell>
        </row>
        <row r="200">
          <cell r="A200" t="str">
            <v>5M</v>
          </cell>
          <cell r="E200" t="str">
            <v>Ride 52</v>
          </cell>
          <cell r="G200">
            <v>55</v>
          </cell>
        </row>
        <row r="201">
          <cell r="A201" t="str">
            <v>5M</v>
          </cell>
          <cell r="E201" t="str">
            <v>Velocity CC</v>
          </cell>
          <cell r="G201">
            <v>49</v>
          </cell>
        </row>
        <row r="202">
          <cell r="A202" t="str">
            <v>5M</v>
          </cell>
          <cell r="E202" t="str">
            <v>Independent</v>
          </cell>
          <cell r="G202">
            <v>40</v>
          </cell>
        </row>
        <row r="203">
          <cell r="A203" t="str">
            <v>5M</v>
          </cell>
          <cell r="E203" t="str">
            <v>MEC Calgary</v>
          </cell>
          <cell r="G203">
            <v>37</v>
          </cell>
        </row>
        <row r="204">
          <cell r="A204" t="str">
            <v>5M</v>
          </cell>
          <cell r="E204" t="str">
            <v>Independent</v>
          </cell>
          <cell r="G204">
            <v>35</v>
          </cell>
        </row>
        <row r="205">
          <cell r="A205" t="str">
            <v>5M</v>
          </cell>
          <cell r="E205" t="str">
            <v>Bicisport</v>
          </cell>
          <cell r="G205">
            <v>34</v>
          </cell>
        </row>
        <row r="206">
          <cell r="A206" t="str">
            <v>5M</v>
          </cell>
          <cell r="E206" t="str">
            <v>Independent</v>
          </cell>
          <cell r="G206">
            <v>32</v>
          </cell>
        </row>
        <row r="207">
          <cell r="A207" t="str">
            <v>5M</v>
          </cell>
          <cell r="E207" t="str">
            <v>MEC Calgary</v>
          </cell>
          <cell r="G207">
            <v>31</v>
          </cell>
        </row>
        <row r="208">
          <cell r="A208" t="str">
            <v>5M</v>
          </cell>
          <cell r="E208" t="str">
            <v>Central Alberta Bicycle Club</v>
          </cell>
          <cell r="G208">
            <v>30</v>
          </cell>
        </row>
        <row r="209">
          <cell r="A209" t="str">
            <v>5M</v>
          </cell>
          <cell r="E209" t="str">
            <v>Central Alberta Bicycle Club</v>
          </cell>
          <cell r="G209">
            <v>26</v>
          </cell>
        </row>
        <row r="210">
          <cell r="A210" t="str">
            <v>5M</v>
          </cell>
          <cell r="E210" t="str">
            <v>Calgary Bicycle Track League</v>
          </cell>
          <cell r="G210">
            <v>24</v>
          </cell>
        </row>
        <row r="211">
          <cell r="A211" t="str">
            <v>5M</v>
          </cell>
          <cell r="E211" t="str">
            <v>United Cycle</v>
          </cell>
          <cell r="G211">
            <v>24</v>
          </cell>
        </row>
        <row r="212">
          <cell r="A212" t="str">
            <v>5M</v>
          </cell>
          <cell r="E212" t="str">
            <v>Calgary Crankmasters</v>
          </cell>
          <cell r="G212">
            <v>22</v>
          </cell>
        </row>
        <row r="213">
          <cell r="A213" t="str">
            <v>5M</v>
          </cell>
          <cell r="E213" t="str">
            <v>Independent</v>
          </cell>
          <cell r="G213">
            <v>22</v>
          </cell>
        </row>
        <row r="214">
          <cell r="A214" t="str">
            <v>5M</v>
          </cell>
          <cell r="E214" t="str">
            <v>Speed Theory Cycling</v>
          </cell>
          <cell r="G214">
            <v>20</v>
          </cell>
        </row>
        <row r="215">
          <cell r="A215" t="str">
            <v>5M</v>
          </cell>
          <cell r="E215" t="str">
            <v>Independent</v>
          </cell>
          <cell r="G215">
            <v>17</v>
          </cell>
        </row>
        <row r="216">
          <cell r="A216" t="str">
            <v>5M</v>
          </cell>
          <cell r="E216" t="str">
            <v>Speed Theory Cycling</v>
          </cell>
          <cell r="G216">
            <v>14</v>
          </cell>
        </row>
        <row r="217">
          <cell r="A217" t="str">
            <v>5M</v>
          </cell>
          <cell r="E217" t="str">
            <v>Cyclemeisters/Bow Cycle</v>
          </cell>
          <cell r="G217">
            <v>12</v>
          </cell>
        </row>
        <row r="218">
          <cell r="A218" t="str">
            <v>5M</v>
          </cell>
          <cell r="E218" t="str">
            <v>Calgary Crankmasters</v>
          </cell>
          <cell r="G218">
            <v>10</v>
          </cell>
        </row>
        <row r="219">
          <cell r="A219" t="str">
            <v>5M</v>
          </cell>
          <cell r="E219" t="str">
            <v>Pedalhead Road Works</v>
          </cell>
          <cell r="G219">
            <v>10</v>
          </cell>
        </row>
        <row r="220">
          <cell r="A220" t="str">
            <v>5M</v>
          </cell>
          <cell r="E220" t="str">
            <v>Ride 52</v>
          </cell>
          <cell r="G220">
            <v>10</v>
          </cell>
        </row>
        <row r="221">
          <cell r="A221" t="str">
            <v>5M</v>
          </cell>
          <cell r="E221" t="str">
            <v>TCR Sports Lab</v>
          </cell>
          <cell r="G221">
            <v>10</v>
          </cell>
        </row>
        <row r="222">
          <cell r="A222" t="str">
            <v>5M</v>
          </cell>
          <cell r="E222" t="str">
            <v>Bicisport</v>
          </cell>
          <cell r="G222">
            <v>8</v>
          </cell>
        </row>
        <row r="223">
          <cell r="A223" t="str">
            <v>5M</v>
          </cell>
          <cell r="E223" t="str">
            <v>Speed Theory Cycling</v>
          </cell>
          <cell r="G223">
            <v>8</v>
          </cell>
        </row>
        <row r="224">
          <cell r="A224" t="str">
            <v>5M</v>
          </cell>
          <cell r="E224" t="str">
            <v>Speed Theory Cycling</v>
          </cell>
          <cell r="G224">
            <v>8</v>
          </cell>
        </row>
        <row r="225">
          <cell r="A225" t="str">
            <v>5M</v>
          </cell>
          <cell r="E225" t="str">
            <v xml:space="preserve">Synergy Racing </v>
          </cell>
          <cell r="G225">
            <v>8</v>
          </cell>
        </row>
        <row r="226">
          <cell r="A226" t="str">
            <v>5M</v>
          </cell>
          <cell r="E226" t="str">
            <v>Edmonton Road &amp; Track Club</v>
          </cell>
          <cell r="G226">
            <v>6</v>
          </cell>
        </row>
        <row r="227">
          <cell r="A227" t="str">
            <v>5M</v>
          </cell>
          <cell r="E227" t="str">
            <v>Edmonton Road &amp; Track Club</v>
          </cell>
          <cell r="G227">
            <v>6</v>
          </cell>
        </row>
        <row r="228">
          <cell r="A228" t="str">
            <v>5M</v>
          </cell>
          <cell r="E228" t="str">
            <v>Cranky's Bike Shop</v>
          </cell>
          <cell r="G228">
            <v>4</v>
          </cell>
        </row>
        <row r="229">
          <cell r="A229" t="str">
            <v>5M</v>
          </cell>
          <cell r="E229" t="str">
            <v>Edmonton Road &amp; Track Club</v>
          </cell>
          <cell r="G229">
            <v>4</v>
          </cell>
        </row>
        <row r="230">
          <cell r="A230" t="str">
            <v>5M</v>
          </cell>
          <cell r="E230" t="str">
            <v>TCR Sports Lab</v>
          </cell>
          <cell r="G230">
            <v>4</v>
          </cell>
        </row>
        <row r="231">
          <cell r="A231" t="str">
            <v>5M</v>
          </cell>
          <cell r="E231" t="str">
            <v>Bicisport</v>
          </cell>
          <cell r="G231">
            <v>2</v>
          </cell>
        </row>
        <row r="232">
          <cell r="A232" t="str">
            <v>5M</v>
          </cell>
          <cell r="E232" t="str">
            <v>Central Alberta Bicycle Club</v>
          </cell>
          <cell r="G232">
            <v>2</v>
          </cell>
        </row>
        <row r="233">
          <cell r="A233" t="str">
            <v>5M</v>
          </cell>
          <cell r="E233" t="str">
            <v>Independent</v>
          </cell>
          <cell r="G233">
            <v>2</v>
          </cell>
        </row>
        <row r="234">
          <cell r="A234" t="str">
            <v>5M</v>
          </cell>
          <cell r="E234" t="str">
            <v>Independent</v>
          </cell>
          <cell r="G234">
            <v>2</v>
          </cell>
        </row>
        <row r="235">
          <cell r="A235" t="str">
            <v>5M</v>
          </cell>
          <cell r="E235" t="str">
            <v>Pedalhead Road Works</v>
          </cell>
          <cell r="G235">
            <v>2</v>
          </cell>
        </row>
        <row r="236">
          <cell r="A236" t="str">
            <v>5M</v>
          </cell>
          <cell r="E236" t="str">
            <v>MEC Calgary</v>
          </cell>
          <cell r="G236">
            <v>1</v>
          </cell>
        </row>
        <row r="237">
          <cell r="A237" t="str">
            <v>5M</v>
          </cell>
          <cell r="E237" t="str">
            <v>54 Blue</v>
          </cell>
          <cell r="G237">
            <v>0</v>
          </cell>
        </row>
        <row r="238">
          <cell r="A238" t="str">
            <v>5M</v>
          </cell>
          <cell r="E238" t="str">
            <v>Athletes in Action</v>
          </cell>
          <cell r="G238">
            <v>0</v>
          </cell>
        </row>
        <row r="239">
          <cell r="A239" t="str">
            <v>5M</v>
          </cell>
          <cell r="E239" t="str">
            <v>Athletes in Action</v>
          </cell>
          <cell r="G239">
            <v>0</v>
          </cell>
        </row>
        <row r="240">
          <cell r="A240" t="str">
            <v>5M</v>
          </cell>
          <cell r="E240" t="str">
            <v>Bicisport</v>
          </cell>
          <cell r="G240">
            <v>0</v>
          </cell>
        </row>
        <row r="241">
          <cell r="A241" t="str">
            <v>5M</v>
          </cell>
          <cell r="E241" t="str">
            <v>Bicisport</v>
          </cell>
          <cell r="G241">
            <v>0</v>
          </cell>
        </row>
        <row r="242">
          <cell r="A242" t="str">
            <v>5M</v>
          </cell>
          <cell r="E242" t="str">
            <v>Bicisport</v>
          </cell>
          <cell r="G242">
            <v>0</v>
          </cell>
        </row>
        <row r="243">
          <cell r="A243" t="str">
            <v>5M</v>
          </cell>
          <cell r="E243" t="str">
            <v>Bicisport</v>
          </cell>
          <cell r="G243">
            <v>0</v>
          </cell>
        </row>
        <row r="244">
          <cell r="A244" t="str">
            <v>5M</v>
          </cell>
          <cell r="E244" t="str">
            <v>Café Roubaix</v>
          </cell>
          <cell r="G244">
            <v>0</v>
          </cell>
        </row>
        <row r="245">
          <cell r="A245" t="str">
            <v>5M</v>
          </cell>
          <cell r="E245" t="str">
            <v>Café Roubaix</v>
          </cell>
          <cell r="G245">
            <v>0</v>
          </cell>
        </row>
        <row r="246">
          <cell r="A246" t="str">
            <v>5M</v>
          </cell>
          <cell r="E246" t="str">
            <v>Café Roubaix</v>
          </cell>
          <cell r="G246">
            <v>0</v>
          </cell>
        </row>
        <row r="247">
          <cell r="A247" t="str">
            <v>5M</v>
          </cell>
          <cell r="E247" t="str">
            <v>Calgary Crankmasters</v>
          </cell>
          <cell r="G247">
            <v>0</v>
          </cell>
        </row>
        <row r="248">
          <cell r="A248" t="str">
            <v>5M</v>
          </cell>
          <cell r="E248" t="str">
            <v>Calgary Crankmasters</v>
          </cell>
          <cell r="G248">
            <v>0</v>
          </cell>
        </row>
        <row r="249">
          <cell r="A249" t="str">
            <v>5M</v>
          </cell>
          <cell r="E249" t="str">
            <v>Calgary Crankmasters</v>
          </cell>
          <cell r="G249">
            <v>0</v>
          </cell>
        </row>
        <row r="250">
          <cell r="A250" t="str">
            <v>5M</v>
          </cell>
          <cell r="E250" t="str">
            <v>Calgary Crankmasters</v>
          </cell>
          <cell r="G250">
            <v>0</v>
          </cell>
        </row>
        <row r="251">
          <cell r="A251" t="str">
            <v>5M</v>
          </cell>
          <cell r="E251" t="str">
            <v>Calgary Crankmasters</v>
          </cell>
          <cell r="G251">
            <v>0</v>
          </cell>
        </row>
        <row r="252">
          <cell r="A252" t="str">
            <v>5M</v>
          </cell>
          <cell r="E252" t="str">
            <v>Calgary Crankmasters</v>
          </cell>
          <cell r="G252">
            <v>0</v>
          </cell>
        </row>
        <row r="253">
          <cell r="A253" t="str">
            <v>5M</v>
          </cell>
          <cell r="E253" t="str">
            <v>Central Alberta Bicycle Club</v>
          </cell>
          <cell r="G253">
            <v>0</v>
          </cell>
        </row>
        <row r="254">
          <cell r="A254" t="str">
            <v>5M</v>
          </cell>
          <cell r="E254" t="str">
            <v>Central Alberta Bicycle Club</v>
          </cell>
          <cell r="G254">
            <v>0</v>
          </cell>
        </row>
        <row r="255">
          <cell r="A255" t="str">
            <v>5M</v>
          </cell>
          <cell r="E255" t="str">
            <v>Cycle Logic</v>
          </cell>
          <cell r="G255">
            <v>0</v>
          </cell>
        </row>
        <row r="256">
          <cell r="A256" t="str">
            <v>5M</v>
          </cell>
          <cell r="E256" t="str">
            <v>Cycle Logic</v>
          </cell>
          <cell r="G256">
            <v>0</v>
          </cell>
        </row>
        <row r="257">
          <cell r="A257" t="str">
            <v>5M</v>
          </cell>
          <cell r="E257" t="str">
            <v>Cyclemeisters/Bow Cycle</v>
          </cell>
          <cell r="G257">
            <v>32</v>
          </cell>
        </row>
        <row r="258">
          <cell r="A258" t="str">
            <v>5M</v>
          </cell>
          <cell r="E258" t="str">
            <v>Cyclemeisters/Bow Cycle</v>
          </cell>
          <cell r="G258">
            <v>0</v>
          </cell>
        </row>
        <row r="259">
          <cell r="A259" t="str">
            <v>5M</v>
          </cell>
          <cell r="E259" t="str">
            <v>Cyclemeisters/Bow Cycle</v>
          </cell>
          <cell r="G259">
            <v>0</v>
          </cell>
        </row>
        <row r="260">
          <cell r="A260" t="str">
            <v>5M</v>
          </cell>
          <cell r="E260" t="str">
            <v>Edmonton Road &amp; Track Club</v>
          </cell>
          <cell r="G260">
            <v>0</v>
          </cell>
        </row>
        <row r="261">
          <cell r="A261" t="str">
            <v>5M</v>
          </cell>
          <cell r="E261" t="str">
            <v>Edmonton Road &amp; Track Club</v>
          </cell>
          <cell r="G261">
            <v>0</v>
          </cell>
        </row>
        <row r="262">
          <cell r="A262" t="str">
            <v>5M</v>
          </cell>
          <cell r="E262" t="str">
            <v>Edmonton Road &amp; Track Club</v>
          </cell>
          <cell r="G262">
            <v>0</v>
          </cell>
        </row>
        <row r="263">
          <cell r="A263" t="str">
            <v>5M</v>
          </cell>
          <cell r="E263" t="str">
            <v>Edmonton Road &amp; Track Club</v>
          </cell>
          <cell r="G263">
            <v>0</v>
          </cell>
        </row>
        <row r="264">
          <cell r="A264" t="str">
            <v>5M</v>
          </cell>
          <cell r="E264" t="str">
            <v>Edmonton Road &amp; Track Club</v>
          </cell>
          <cell r="G264">
            <v>0</v>
          </cell>
        </row>
        <row r="265">
          <cell r="A265" t="str">
            <v>5M</v>
          </cell>
          <cell r="E265" t="str">
            <v>Edmonton Road &amp; Track Club</v>
          </cell>
          <cell r="G265">
            <v>0</v>
          </cell>
        </row>
        <row r="266">
          <cell r="A266" t="str">
            <v>5M</v>
          </cell>
          <cell r="E266" t="str">
            <v>Edmonton Road &amp; Track Club</v>
          </cell>
          <cell r="G266">
            <v>0</v>
          </cell>
        </row>
        <row r="267">
          <cell r="A267" t="str">
            <v>5M</v>
          </cell>
          <cell r="E267" t="str">
            <v>Fiera</v>
          </cell>
          <cell r="G267">
            <v>0</v>
          </cell>
        </row>
        <row r="268">
          <cell r="A268" t="str">
            <v>5M</v>
          </cell>
          <cell r="E268" t="str">
            <v>Hardcore Cycling Club</v>
          </cell>
          <cell r="G268">
            <v>0</v>
          </cell>
        </row>
        <row r="269">
          <cell r="A269" t="str">
            <v>5M</v>
          </cell>
          <cell r="E269" t="str">
            <v>Hardcore Cycling Club</v>
          </cell>
          <cell r="G269">
            <v>0</v>
          </cell>
        </row>
        <row r="270">
          <cell r="A270" t="str">
            <v>5M</v>
          </cell>
          <cell r="E270" t="str">
            <v>Independent</v>
          </cell>
          <cell r="G270">
            <v>0</v>
          </cell>
        </row>
        <row r="271">
          <cell r="A271" t="str">
            <v>5M</v>
          </cell>
          <cell r="E271" t="str">
            <v>Independent</v>
          </cell>
          <cell r="G271">
            <v>0</v>
          </cell>
        </row>
        <row r="272">
          <cell r="A272" t="str">
            <v>5M</v>
          </cell>
          <cell r="E272" t="str">
            <v>Independent</v>
          </cell>
          <cell r="G272">
            <v>0</v>
          </cell>
        </row>
        <row r="273">
          <cell r="A273" t="str">
            <v>5M</v>
          </cell>
          <cell r="E273" t="str">
            <v>Independent</v>
          </cell>
          <cell r="G273">
            <v>0</v>
          </cell>
        </row>
        <row r="274">
          <cell r="A274" t="str">
            <v>5M</v>
          </cell>
          <cell r="E274" t="str">
            <v>Independent</v>
          </cell>
          <cell r="G274">
            <v>0</v>
          </cell>
        </row>
        <row r="275">
          <cell r="A275" t="str">
            <v>5M</v>
          </cell>
          <cell r="E275" t="str">
            <v>Independent</v>
          </cell>
          <cell r="G275">
            <v>0</v>
          </cell>
        </row>
        <row r="276">
          <cell r="A276" t="str">
            <v>5M</v>
          </cell>
          <cell r="E276" t="str">
            <v>Independent</v>
          </cell>
          <cell r="G276">
            <v>0</v>
          </cell>
        </row>
        <row r="277">
          <cell r="A277" t="str">
            <v>5M</v>
          </cell>
          <cell r="E277" t="str">
            <v>Jasper Source for Sports</v>
          </cell>
          <cell r="G277">
            <v>0</v>
          </cell>
        </row>
        <row r="278">
          <cell r="A278" t="str">
            <v>5M</v>
          </cell>
          <cell r="E278" t="str">
            <v>Juventus</v>
          </cell>
          <cell r="G278">
            <v>0</v>
          </cell>
        </row>
        <row r="279">
          <cell r="A279" t="str">
            <v>5M</v>
          </cell>
          <cell r="E279" t="str">
            <v>Juventus</v>
          </cell>
          <cell r="G279">
            <v>0</v>
          </cell>
        </row>
        <row r="280">
          <cell r="A280" t="str">
            <v>5M</v>
          </cell>
          <cell r="E280" t="str">
            <v>Juventus</v>
          </cell>
          <cell r="G280">
            <v>0</v>
          </cell>
        </row>
        <row r="281">
          <cell r="A281" t="str">
            <v>5M</v>
          </cell>
          <cell r="E281" t="str">
            <v>Juventus</v>
          </cell>
          <cell r="G281">
            <v>0</v>
          </cell>
        </row>
        <row r="282">
          <cell r="A282" t="str">
            <v>5M</v>
          </cell>
          <cell r="E282" t="str">
            <v>MEC Calgary</v>
          </cell>
          <cell r="G282">
            <v>0</v>
          </cell>
        </row>
        <row r="283">
          <cell r="A283" t="str">
            <v>5M</v>
          </cell>
          <cell r="E283" t="str">
            <v>MEC Calgary</v>
          </cell>
          <cell r="G283">
            <v>0</v>
          </cell>
        </row>
        <row r="284">
          <cell r="A284" t="str">
            <v>5M</v>
          </cell>
          <cell r="E284" t="str">
            <v>Pedalhead Road Works</v>
          </cell>
          <cell r="G284">
            <v>0</v>
          </cell>
        </row>
        <row r="285">
          <cell r="A285" t="str">
            <v>5M</v>
          </cell>
          <cell r="E285" t="str">
            <v>Pedalhead-River Valley Health</v>
          </cell>
          <cell r="G285">
            <v>0</v>
          </cell>
        </row>
        <row r="286">
          <cell r="A286" t="str">
            <v>5M</v>
          </cell>
          <cell r="E286" t="str">
            <v>Peloton Racing p/b Northern Backup</v>
          </cell>
          <cell r="G286">
            <v>0</v>
          </cell>
        </row>
        <row r="287">
          <cell r="A287" t="str">
            <v>5M</v>
          </cell>
          <cell r="E287" t="str">
            <v>Peloton Racing p/b Northern Backup</v>
          </cell>
          <cell r="G287">
            <v>0</v>
          </cell>
        </row>
        <row r="288">
          <cell r="A288" t="str">
            <v>5M</v>
          </cell>
          <cell r="E288" t="str">
            <v>Peloton Racing p/b Northern Backup</v>
          </cell>
          <cell r="G288">
            <v>0</v>
          </cell>
        </row>
        <row r="289">
          <cell r="A289" t="str">
            <v>5M</v>
          </cell>
          <cell r="E289" t="str">
            <v>Redbike</v>
          </cell>
          <cell r="G289">
            <v>0</v>
          </cell>
        </row>
        <row r="290">
          <cell r="A290" t="str">
            <v>5M</v>
          </cell>
          <cell r="E290" t="str">
            <v>Ride 52</v>
          </cell>
          <cell r="G290">
            <v>0</v>
          </cell>
        </row>
        <row r="291">
          <cell r="A291" t="str">
            <v>5M</v>
          </cell>
          <cell r="E291" t="str">
            <v>Ridley's Cycle</v>
          </cell>
          <cell r="G291">
            <v>0</v>
          </cell>
        </row>
        <row r="292">
          <cell r="A292" t="str">
            <v>5M</v>
          </cell>
          <cell r="E292" t="str">
            <v>Rundle Mountain Cycling Club</v>
          </cell>
          <cell r="G292">
            <v>0</v>
          </cell>
        </row>
        <row r="293">
          <cell r="A293" t="str">
            <v>5M</v>
          </cell>
          <cell r="E293" t="str">
            <v>Rundle Mountain Cycling Club</v>
          </cell>
          <cell r="G293">
            <v>0</v>
          </cell>
        </row>
        <row r="294">
          <cell r="A294" t="str">
            <v>5M</v>
          </cell>
          <cell r="E294" t="str">
            <v>Rundle Mountain Cycling Club</v>
          </cell>
          <cell r="G294">
            <v>0</v>
          </cell>
        </row>
        <row r="295">
          <cell r="A295" t="str">
            <v>5M</v>
          </cell>
          <cell r="E295" t="str">
            <v>Rundle Mountain Cycling Club</v>
          </cell>
          <cell r="G295">
            <v>0</v>
          </cell>
        </row>
        <row r="296">
          <cell r="A296" t="str">
            <v>5M</v>
          </cell>
          <cell r="E296" t="str">
            <v>Rundle Mountain Cycling Club</v>
          </cell>
          <cell r="G296">
            <v>0</v>
          </cell>
        </row>
        <row r="297">
          <cell r="A297" t="str">
            <v>5M</v>
          </cell>
          <cell r="E297" t="str">
            <v>Rundle Mountain Cycling Club</v>
          </cell>
          <cell r="G297">
            <v>0</v>
          </cell>
        </row>
        <row r="298">
          <cell r="A298" t="str">
            <v>5M</v>
          </cell>
          <cell r="E298" t="str">
            <v>Speed Theory Cycling</v>
          </cell>
          <cell r="G298">
            <v>0</v>
          </cell>
        </row>
        <row r="299">
          <cell r="A299" t="str">
            <v>5M</v>
          </cell>
          <cell r="E299" t="str">
            <v>Speed Theory Cycling</v>
          </cell>
          <cell r="G299">
            <v>0</v>
          </cell>
        </row>
        <row r="300">
          <cell r="A300" t="str">
            <v>5M</v>
          </cell>
          <cell r="E300" t="str">
            <v>Speed Theory Cycling</v>
          </cell>
          <cell r="G300">
            <v>0</v>
          </cell>
        </row>
        <row r="301">
          <cell r="A301" t="str">
            <v>5M</v>
          </cell>
          <cell r="E301" t="str">
            <v xml:space="preserve">Synergy Racing </v>
          </cell>
          <cell r="G301">
            <v>0</v>
          </cell>
        </row>
        <row r="302">
          <cell r="A302" t="str">
            <v>5M</v>
          </cell>
          <cell r="E302" t="str">
            <v xml:space="preserve">Synergy Racing </v>
          </cell>
          <cell r="G302">
            <v>0</v>
          </cell>
        </row>
        <row r="303">
          <cell r="A303" t="str">
            <v>5M</v>
          </cell>
          <cell r="E303" t="str">
            <v>TCR Sports Lab</v>
          </cell>
          <cell r="G303">
            <v>0</v>
          </cell>
        </row>
        <row r="304">
          <cell r="A304" t="str">
            <v>5M</v>
          </cell>
          <cell r="E304" t="str">
            <v>TCR Sports Lab</v>
          </cell>
          <cell r="G304">
            <v>0</v>
          </cell>
        </row>
        <row r="305">
          <cell r="A305" t="str">
            <v>5M</v>
          </cell>
          <cell r="E305" t="str">
            <v>Terrascape Racing</v>
          </cell>
          <cell r="G305">
            <v>0</v>
          </cell>
        </row>
        <row r="306">
          <cell r="A306" t="str">
            <v>5M</v>
          </cell>
          <cell r="E306" t="str">
            <v>United Cycle</v>
          </cell>
          <cell r="G306">
            <v>0</v>
          </cell>
        </row>
        <row r="307">
          <cell r="A307" t="str">
            <v>5M</v>
          </cell>
          <cell r="E307" t="str">
            <v>United Cycle</v>
          </cell>
          <cell r="G307">
            <v>0</v>
          </cell>
        </row>
        <row r="308">
          <cell r="A308" t="str">
            <v>5M</v>
          </cell>
          <cell r="E308" t="str">
            <v>United Cycle</v>
          </cell>
          <cell r="G308">
            <v>0</v>
          </cell>
        </row>
        <row r="309">
          <cell r="A309" t="str">
            <v>5M</v>
          </cell>
          <cell r="E309" t="str">
            <v>Velocity CC</v>
          </cell>
          <cell r="G309">
            <v>0</v>
          </cell>
        </row>
        <row r="310">
          <cell r="A310" t="str">
            <v>5M</v>
          </cell>
          <cell r="E310" t="str">
            <v>Velocity CC</v>
          </cell>
          <cell r="G310">
            <v>0</v>
          </cell>
        </row>
        <row r="311">
          <cell r="A311" t="str">
            <v>Y</v>
          </cell>
          <cell r="E311" t="str">
            <v>Juventus</v>
          </cell>
          <cell r="G311">
            <v>125</v>
          </cell>
        </row>
        <row r="312">
          <cell r="A312" t="str">
            <v>Y</v>
          </cell>
          <cell r="E312" t="str">
            <v>Juventus</v>
          </cell>
          <cell r="G312">
            <v>92</v>
          </cell>
        </row>
        <row r="313">
          <cell r="A313" t="str">
            <v>Y</v>
          </cell>
          <cell r="E313" t="str">
            <v>Juventus</v>
          </cell>
          <cell r="G313">
            <v>60</v>
          </cell>
        </row>
        <row r="314">
          <cell r="A314" t="str">
            <v>Y</v>
          </cell>
          <cell r="E314" t="str">
            <v>Bicisport</v>
          </cell>
          <cell r="G314">
            <v>50</v>
          </cell>
        </row>
        <row r="315">
          <cell r="A315" t="str">
            <v>Y</v>
          </cell>
          <cell r="E315" t="str">
            <v>Juventus</v>
          </cell>
          <cell r="G315">
            <v>44</v>
          </cell>
        </row>
        <row r="316">
          <cell r="A316" t="str">
            <v>Y</v>
          </cell>
          <cell r="E316" t="str">
            <v>Cyclemeisters/Bow Cycle</v>
          </cell>
          <cell r="G316">
            <v>38</v>
          </cell>
        </row>
        <row r="317">
          <cell r="A317" t="str">
            <v>Y</v>
          </cell>
          <cell r="E317" t="str">
            <v>Cyclemeisters/Bow Cycle</v>
          </cell>
          <cell r="G317">
            <v>22</v>
          </cell>
        </row>
        <row r="318">
          <cell r="A318" t="str">
            <v>Y</v>
          </cell>
          <cell r="E318" t="str">
            <v>Cyclemeisters/Bow Cycle</v>
          </cell>
          <cell r="G318">
            <v>16</v>
          </cell>
        </row>
        <row r="319">
          <cell r="A319" t="str">
            <v>Y</v>
          </cell>
          <cell r="E319" t="str">
            <v>Juventus</v>
          </cell>
          <cell r="G319">
            <v>8</v>
          </cell>
        </row>
        <row r="320">
          <cell r="A320" t="str">
            <v>Y</v>
          </cell>
          <cell r="E320" t="str">
            <v>Juventus</v>
          </cell>
          <cell r="G320">
            <v>8</v>
          </cell>
        </row>
        <row r="321">
          <cell r="A321" t="str">
            <v>Y</v>
          </cell>
          <cell r="E321" t="str">
            <v>Juventus</v>
          </cell>
          <cell r="G321">
            <v>6</v>
          </cell>
        </row>
        <row r="322">
          <cell r="A322" t="str">
            <v>Y</v>
          </cell>
          <cell r="E322" t="str">
            <v>Pedalhead Road Works</v>
          </cell>
          <cell r="G322">
            <v>6</v>
          </cell>
        </row>
        <row r="323">
          <cell r="A323" t="str">
            <v>Y</v>
          </cell>
          <cell r="E323" t="str">
            <v>Juventus</v>
          </cell>
          <cell r="G323">
            <v>4</v>
          </cell>
        </row>
        <row r="324">
          <cell r="A324" t="str">
            <v>2F</v>
          </cell>
          <cell r="E324" t="str">
            <v>Bicisport</v>
          </cell>
          <cell r="G324">
            <v>0</v>
          </cell>
        </row>
        <row r="325">
          <cell r="A325" t="str">
            <v>2F</v>
          </cell>
          <cell r="E325" t="str">
            <v>Calgary Crankmasters</v>
          </cell>
          <cell r="G325">
            <v>0</v>
          </cell>
        </row>
        <row r="326">
          <cell r="A326" t="str">
            <v>2F</v>
          </cell>
          <cell r="E326" t="str">
            <v>Rundle Mountain Cycling Club</v>
          </cell>
          <cell r="G326">
            <v>0</v>
          </cell>
        </row>
        <row r="327">
          <cell r="A327" t="str">
            <v>2F</v>
          </cell>
          <cell r="E327" t="str">
            <v>Trek Red Truck p/b Mosaic Homes</v>
          </cell>
          <cell r="G327">
            <v>0</v>
          </cell>
        </row>
        <row r="328">
          <cell r="A328" t="str">
            <v>3F</v>
          </cell>
          <cell r="E328" t="str">
            <v>Edmonton Road &amp; Track Club</v>
          </cell>
          <cell r="G328">
            <v>230</v>
          </cell>
        </row>
        <row r="329">
          <cell r="A329" t="str">
            <v>3F</v>
          </cell>
          <cell r="E329" t="str">
            <v>Bicisport</v>
          </cell>
          <cell r="G329">
            <v>117</v>
          </cell>
        </row>
        <row r="330">
          <cell r="A330" t="str">
            <v>3F</v>
          </cell>
          <cell r="E330" t="str">
            <v>Peloton Racing p/b Northern Backup</v>
          </cell>
          <cell r="G330">
            <v>67</v>
          </cell>
        </row>
        <row r="331">
          <cell r="A331" t="str">
            <v>3F</v>
          </cell>
          <cell r="E331" t="str">
            <v>Speed Theory Cycling</v>
          </cell>
          <cell r="G331">
            <v>60</v>
          </cell>
        </row>
        <row r="332">
          <cell r="A332" t="str">
            <v>3F</v>
          </cell>
          <cell r="E332" t="str">
            <v xml:space="preserve">Synergy Racing </v>
          </cell>
          <cell r="G332">
            <v>57</v>
          </cell>
        </row>
        <row r="333">
          <cell r="A333" t="str">
            <v>3F</v>
          </cell>
          <cell r="E333" t="str">
            <v>Bicisport</v>
          </cell>
          <cell r="G333">
            <v>55</v>
          </cell>
        </row>
        <row r="334">
          <cell r="A334" t="str">
            <v>3F</v>
          </cell>
          <cell r="E334" t="str">
            <v>Team ATAC</v>
          </cell>
          <cell r="G334">
            <v>42</v>
          </cell>
        </row>
        <row r="335">
          <cell r="A335" t="str">
            <v>3F</v>
          </cell>
          <cell r="E335" t="str">
            <v>Bicisport</v>
          </cell>
          <cell r="G335">
            <v>40</v>
          </cell>
        </row>
        <row r="336">
          <cell r="A336" t="str">
            <v>3F</v>
          </cell>
          <cell r="E336" t="str">
            <v>Crave Racing</v>
          </cell>
          <cell r="G336">
            <v>27</v>
          </cell>
        </row>
        <row r="337">
          <cell r="A337" t="str">
            <v>3F</v>
          </cell>
          <cell r="E337" t="str">
            <v>TCR Sports Lab</v>
          </cell>
          <cell r="G337">
            <v>20</v>
          </cell>
        </row>
        <row r="338">
          <cell r="A338" t="str">
            <v>3F</v>
          </cell>
          <cell r="E338" t="str">
            <v>SPAN Racing</v>
          </cell>
          <cell r="G338">
            <v>8</v>
          </cell>
        </row>
        <row r="339">
          <cell r="A339" t="str">
            <v>3F</v>
          </cell>
          <cell r="E339" t="str">
            <v>Crave Racing</v>
          </cell>
          <cell r="G339">
            <v>0</v>
          </cell>
        </row>
        <row r="340">
          <cell r="A340" t="str">
            <v>3F</v>
          </cell>
          <cell r="E340" t="str">
            <v>Juventus</v>
          </cell>
          <cell r="G340">
            <v>0</v>
          </cell>
        </row>
        <row r="341">
          <cell r="A341" t="str">
            <v>3F</v>
          </cell>
          <cell r="E341" t="str">
            <v>Kokanee Redbike</v>
          </cell>
          <cell r="G341">
            <v>0</v>
          </cell>
        </row>
        <row r="342">
          <cell r="A342" t="str">
            <v>3F</v>
          </cell>
          <cell r="E342" t="str">
            <v>Rundle Mountain Cycling Club</v>
          </cell>
          <cell r="G342">
            <v>0</v>
          </cell>
        </row>
        <row r="343">
          <cell r="A343" t="str">
            <v>3F</v>
          </cell>
          <cell r="E343" t="str">
            <v xml:space="preserve">Synergy Racing </v>
          </cell>
          <cell r="G343">
            <v>0</v>
          </cell>
        </row>
        <row r="344">
          <cell r="A344" t="str">
            <v>3F</v>
          </cell>
          <cell r="E344" t="str">
            <v>Velocity CC</v>
          </cell>
          <cell r="G344">
            <v>0</v>
          </cell>
        </row>
        <row r="345">
          <cell r="A345" t="str">
            <v>4F</v>
          </cell>
          <cell r="E345" t="str">
            <v>Speed Theory Cycling</v>
          </cell>
          <cell r="G345">
            <v>60</v>
          </cell>
        </row>
        <row r="346">
          <cell r="A346" t="str">
            <v>4F</v>
          </cell>
          <cell r="E346" t="str">
            <v>Bicisport</v>
          </cell>
          <cell r="G346">
            <v>40</v>
          </cell>
        </row>
        <row r="347">
          <cell r="A347" t="str">
            <v>4F</v>
          </cell>
          <cell r="E347" t="str">
            <v>Juventus</v>
          </cell>
          <cell r="G347">
            <v>40</v>
          </cell>
        </row>
        <row r="348">
          <cell r="A348" t="str">
            <v>4F</v>
          </cell>
          <cell r="E348" t="str">
            <v>Rundle Mountain Cycling Club</v>
          </cell>
          <cell r="G348">
            <v>32</v>
          </cell>
        </row>
        <row r="349">
          <cell r="A349" t="str">
            <v>4F</v>
          </cell>
          <cell r="E349" t="str">
            <v>Independent</v>
          </cell>
          <cell r="G349">
            <v>27</v>
          </cell>
        </row>
        <row r="350">
          <cell r="A350" t="str">
            <v>4F</v>
          </cell>
          <cell r="E350" t="str">
            <v>Edmonton Road &amp; Track Club</v>
          </cell>
          <cell r="G350">
            <v>8</v>
          </cell>
        </row>
        <row r="351">
          <cell r="A351" t="str">
            <v>4F</v>
          </cell>
          <cell r="E351" t="str">
            <v>Juventus</v>
          </cell>
          <cell r="G351">
            <v>0</v>
          </cell>
        </row>
        <row r="352">
          <cell r="A352" t="str">
            <v>4F</v>
          </cell>
          <cell r="E352" t="str">
            <v>Pedalhead Road Works</v>
          </cell>
          <cell r="G352">
            <v>0</v>
          </cell>
        </row>
        <row r="353">
          <cell r="A353" t="str">
            <v>4F</v>
          </cell>
          <cell r="E353" t="str">
            <v xml:space="preserve">Synergy Racing </v>
          </cell>
          <cell r="G353">
            <v>0</v>
          </cell>
        </row>
        <row r="354">
          <cell r="A354" t="str">
            <v>5F</v>
          </cell>
          <cell r="E354" t="str">
            <v>Juventus</v>
          </cell>
          <cell r="G354">
            <v>70</v>
          </cell>
        </row>
        <row r="355">
          <cell r="A355" t="str">
            <v>5F</v>
          </cell>
          <cell r="E355" t="str">
            <v>Juventus</v>
          </cell>
          <cell r="G355">
            <v>58</v>
          </cell>
        </row>
        <row r="356">
          <cell r="A356" t="str">
            <v>5F</v>
          </cell>
          <cell r="E356" t="str">
            <v>MEC Calgary</v>
          </cell>
          <cell r="G356">
            <v>41</v>
          </cell>
        </row>
        <row r="357">
          <cell r="A357" t="str">
            <v>5F</v>
          </cell>
          <cell r="E357" t="str">
            <v>Cyclemeisters/Bow Cycle</v>
          </cell>
          <cell r="G357">
            <v>27</v>
          </cell>
        </row>
        <row r="358">
          <cell r="A358" t="str">
            <v>5F</v>
          </cell>
          <cell r="E358" t="str">
            <v>Peloton Racing p/b Northern Backup</v>
          </cell>
          <cell r="G358">
            <v>24</v>
          </cell>
        </row>
        <row r="359">
          <cell r="A359" t="str">
            <v>5F</v>
          </cell>
          <cell r="E359" t="str">
            <v>Juventus</v>
          </cell>
          <cell r="G359">
            <v>20</v>
          </cell>
        </row>
        <row r="360">
          <cell r="A360" t="str">
            <v>5F</v>
          </cell>
          <cell r="E360" t="str">
            <v>Café Roubaix</v>
          </cell>
          <cell r="G360">
            <v>16</v>
          </cell>
        </row>
        <row r="361">
          <cell r="A361" t="str">
            <v>5F</v>
          </cell>
          <cell r="E361" t="str">
            <v>Rundle Mountain Cycling Club</v>
          </cell>
          <cell r="G361">
            <v>14</v>
          </cell>
        </row>
        <row r="362">
          <cell r="A362" t="str">
            <v>5F</v>
          </cell>
          <cell r="E362" t="str">
            <v>Juventus</v>
          </cell>
          <cell r="G362">
            <v>12</v>
          </cell>
        </row>
        <row r="363">
          <cell r="A363" t="str">
            <v>5F</v>
          </cell>
          <cell r="E363" t="str">
            <v>Edmonton Road &amp; Track Club</v>
          </cell>
          <cell r="G363">
            <v>11</v>
          </cell>
        </row>
        <row r="364">
          <cell r="A364" t="str">
            <v>5F</v>
          </cell>
          <cell r="E364" t="str">
            <v>Bicisport</v>
          </cell>
          <cell r="G364">
            <v>10</v>
          </cell>
        </row>
        <row r="365">
          <cell r="A365" t="str">
            <v>5F</v>
          </cell>
          <cell r="E365" t="str">
            <v>Speed Theory Cycling</v>
          </cell>
          <cell r="G365">
            <v>10</v>
          </cell>
        </row>
        <row r="366">
          <cell r="A366" t="str">
            <v>5F</v>
          </cell>
          <cell r="E366" t="str">
            <v>Bicisport</v>
          </cell>
          <cell r="G366">
            <v>8</v>
          </cell>
        </row>
        <row r="367">
          <cell r="A367" t="str">
            <v>5F</v>
          </cell>
          <cell r="E367" t="str">
            <v>Peloton Racing p/b Northern Backup</v>
          </cell>
          <cell r="G367">
            <v>8</v>
          </cell>
        </row>
        <row r="368">
          <cell r="A368" t="str">
            <v>5F</v>
          </cell>
          <cell r="E368" t="str">
            <v>Top Gear</v>
          </cell>
          <cell r="G368">
            <v>4</v>
          </cell>
        </row>
        <row r="369">
          <cell r="A369" t="str">
            <v>5F</v>
          </cell>
          <cell r="E369" t="str">
            <v>United Cycle</v>
          </cell>
          <cell r="G369">
            <v>2</v>
          </cell>
        </row>
        <row r="370">
          <cell r="A370" t="str">
            <v>5F</v>
          </cell>
          <cell r="E370" t="str">
            <v>Athletes in Action</v>
          </cell>
          <cell r="G370">
            <v>0</v>
          </cell>
        </row>
        <row r="371">
          <cell r="A371" t="str">
            <v>5F</v>
          </cell>
          <cell r="E371" t="str">
            <v>Bicisport</v>
          </cell>
          <cell r="G371">
            <v>0</v>
          </cell>
        </row>
        <row r="372">
          <cell r="A372" t="str">
            <v>5F</v>
          </cell>
          <cell r="E372" t="str">
            <v>Bicisport</v>
          </cell>
          <cell r="G372">
            <v>0</v>
          </cell>
        </row>
        <row r="373">
          <cell r="A373" t="str">
            <v>5F</v>
          </cell>
          <cell r="E373" t="str">
            <v>Calgary Crankmasters</v>
          </cell>
          <cell r="G373">
            <v>0</v>
          </cell>
        </row>
        <row r="374">
          <cell r="A374" t="str">
            <v>5F</v>
          </cell>
          <cell r="E374" t="str">
            <v>Edmonton Road &amp; Track Club</v>
          </cell>
          <cell r="G374">
            <v>0</v>
          </cell>
        </row>
        <row r="375">
          <cell r="A375" t="str">
            <v>5F</v>
          </cell>
          <cell r="E375" t="str">
            <v>Edmonton Road &amp; Track Club</v>
          </cell>
          <cell r="G375">
            <v>0</v>
          </cell>
        </row>
        <row r="376">
          <cell r="A376" t="str">
            <v>5F</v>
          </cell>
          <cell r="E376" t="str">
            <v>Hardcore Cycling Club</v>
          </cell>
          <cell r="G376">
            <v>0</v>
          </cell>
        </row>
        <row r="377">
          <cell r="A377" t="str">
            <v>5F</v>
          </cell>
          <cell r="E377" t="str">
            <v>Independent</v>
          </cell>
          <cell r="G377">
            <v>0</v>
          </cell>
        </row>
        <row r="378">
          <cell r="A378" t="str">
            <v>5F</v>
          </cell>
          <cell r="E378" t="str">
            <v>Independent</v>
          </cell>
          <cell r="G378">
            <v>0</v>
          </cell>
        </row>
        <row r="379">
          <cell r="A379" t="str">
            <v>5F</v>
          </cell>
          <cell r="E379" t="str">
            <v>Independent</v>
          </cell>
          <cell r="G379">
            <v>0</v>
          </cell>
        </row>
        <row r="380">
          <cell r="A380" t="str">
            <v>5F</v>
          </cell>
          <cell r="E380" t="str">
            <v>Mastermind Racing</v>
          </cell>
          <cell r="G380">
            <v>0</v>
          </cell>
        </row>
        <row r="381">
          <cell r="A381" t="str">
            <v>5F</v>
          </cell>
          <cell r="E381" t="str">
            <v>MEC Calgary</v>
          </cell>
          <cell r="G381">
            <v>0</v>
          </cell>
        </row>
        <row r="382">
          <cell r="A382" t="str">
            <v>5F</v>
          </cell>
          <cell r="E382" t="str">
            <v>MEC Calgary</v>
          </cell>
          <cell r="G382">
            <v>0</v>
          </cell>
        </row>
        <row r="383">
          <cell r="A383" t="str">
            <v>5F</v>
          </cell>
          <cell r="E383" t="str">
            <v>Rundle Mountain Cycling Club</v>
          </cell>
          <cell r="G383">
            <v>0</v>
          </cell>
        </row>
        <row r="384">
          <cell r="A384" t="str">
            <v>5F</v>
          </cell>
          <cell r="E384" t="str">
            <v>Rundle Mountain Cycling Club</v>
          </cell>
          <cell r="G384">
            <v>0</v>
          </cell>
        </row>
        <row r="385">
          <cell r="A385" t="str">
            <v>5F</v>
          </cell>
          <cell r="E385" t="str">
            <v>Rundle Mountain Cycling Club</v>
          </cell>
          <cell r="G385">
            <v>0</v>
          </cell>
        </row>
        <row r="386">
          <cell r="A386" t="str">
            <v>5F</v>
          </cell>
          <cell r="E386" t="str">
            <v>Speed Theory Cycling</v>
          </cell>
          <cell r="G386">
            <v>0</v>
          </cell>
        </row>
        <row r="387">
          <cell r="A387" t="str">
            <v>5F</v>
          </cell>
          <cell r="E387" t="str">
            <v>Speed Theory Cycling</v>
          </cell>
          <cell r="G387">
            <v>0</v>
          </cell>
        </row>
        <row r="388">
          <cell r="A388" t="str">
            <v>5F</v>
          </cell>
          <cell r="E388" t="str">
            <v>Speed Theory Cycling</v>
          </cell>
          <cell r="G388">
            <v>0</v>
          </cell>
        </row>
        <row r="389">
          <cell r="A389" t="str">
            <v>5F</v>
          </cell>
          <cell r="E389" t="str">
            <v xml:space="preserve">Synergy Racing </v>
          </cell>
          <cell r="G389">
            <v>0</v>
          </cell>
        </row>
        <row r="390">
          <cell r="A390" t="str">
            <v>5F</v>
          </cell>
          <cell r="E390" t="str">
            <v xml:space="preserve">Synergy Racing </v>
          </cell>
          <cell r="G390">
            <v>0</v>
          </cell>
        </row>
        <row r="391">
          <cell r="A391" t="str">
            <v>5F</v>
          </cell>
          <cell r="E391" t="str">
            <v>TCR Sports Lab</v>
          </cell>
          <cell r="G391">
            <v>0</v>
          </cell>
        </row>
        <row r="392">
          <cell r="A392" t="str">
            <v>5F</v>
          </cell>
          <cell r="E392" t="str">
            <v>Terrascape Racing</v>
          </cell>
          <cell r="G392">
            <v>0</v>
          </cell>
        </row>
        <row r="393">
          <cell r="A393" t="str">
            <v>3M</v>
          </cell>
          <cell r="E393" t="str">
            <v>Velocity CC</v>
          </cell>
          <cell r="G393">
            <v>14</v>
          </cell>
        </row>
        <row r="394">
          <cell r="A394" t="str">
            <v>4M</v>
          </cell>
          <cell r="E394" t="str">
            <v>Peloton Racing p/b Northern Backup</v>
          </cell>
          <cell r="G394">
            <v>85</v>
          </cell>
        </row>
        <row r="395">
          <cell r="A395" t="str">
            <v>5M</v>
          </cell>
          <cell r="E395" t="str">
            <v>Edmonton Road &amp; Track Club</v>
          </cell>
          <cell r="G395">
            <v>34</v>
          </cell>
        </row>
        <row r="396">
          <cell r="A396" t="str">
            <v>5M</v>
          </cell>
          <cell r="E396" t="str">
            <v>Peloton Racing p/b Northern Backup</v>
          </cell>
          <cell r="G396">
            <v>30</v>
          </cell>
        </row>
        <row r="397">
          <cell r="A397" t="str">
            <v>5F</v>
          </cell>
          <cell r="E397" t="str">
            <v>Juventus</v>
          </cell>
          <cell r="G397">
            <v>52</v>
          </cell>
        </row>
        <row r="398">
          <cell r="A398" t="str">
            <v>5F</v>
          </cell>
          <cell r="E398" t="str">
            <v>Bicisport</v>
          </cell>
          <cell r="G398">
            <v>8</v>
          </cell>
        </row>
        <row r="399">
          <cell r="A399" t="str">
            <v>5M</v>
          </cell>
          <cell r="E399" t="str">
            <v>Cyclemeisters/Bow Cycle</v>
          </cell>
          <cell r="G399">
            <v>65</v>
          </cell>
        </row>
        <row r="400">
          <cell r="A400" t="str">
            <v>5M</v>
          </cell>
          <cell r="E400" t="str">
            <v>MEC Calgary</v>
          </cell>
          <cell r="G400">
            <v>39</v>
          </cell>
        </row>
        <row r="401">
          <cell r="A401" t="str">
            <v>5F</v>
          </cell>
          <cell r="E401" t="str">
            <v>Bicisport</v>
          </cell>
          <cell r="G401">
            <v>41</v>
          </cell>
        </row>
        <row r="402">
          <cell r="A402" t="str">
            <v>4M</v>
          </cell>
          <cell r="E402" t="str">
            <v>Peloton Racing p/b Northern Backup</v>
          </cell>
          <cell r="G402">
            <v>4</v>
          </cell>
        </row>
        <row r="403">
          <cell r="A403" t="str">
            <v>5M</v>
          </cell>
          <cell r="E403" t="str">
            <v>Bicisport</v>
          </cell>
          <cell r="G403">
            <v>45</v>
          </cell>
        </row>
        <row r="404">
          <cell r="A404" t="str">
            <v>5M</v>
          </cell>
          <cell r="E404" t="str">
            <v>Edmonton Road &amp; Track Club</v>
          </cell>
          <cell r="G404">
            <v>20</v>
          </cell>
        </row>
        <row r="405">
          <cell r="A405" t="str">
            <v>5M</v>
          </cell>
          <cell r="E405" t="str">
            <v>Cyclemeisters/Bow Cycle</v>
          </cell>
          <cell r="G405">
            <v>2</v>
          </cell>
        </row>
        <row r="406">
          <cell r="A406" t="str">
            <v>4M</v>
          </cell>
          <cell r="E406" t="str">
            <v>Central Alberta Bicycle Club</v>
          </cell>
          <cell r="G406">
            <v>74</v>
          </cell>
        </row>
        <row r="407">
          <cell r="A407" t="str">
            <v>5M</v>
          </cell>
          <cell r="E407" t="str">
            <v xml:space="preserve">Synergy Racing </v>
          </cell>
          <cell r="G407">
            <v>20</v>
          </cell>
        </row>
        <row r="408">
          <cell r="A408" t="str">
            <v>4M</v>
          </cell>
          <cell r="E408" t="str">
            <v>Edmonton Road &amp; Track Club</v>
          </cell>
          <cell r="G408">
            <v>88</v>
          </cell>
        </row>
        <row r="409">
          <cell r="A409" t="str">
            <v>4M</v>
          </cell>
          <cell r="E409" t="str">
            <v>Rundle Mountain Cycling Club</v>
          </cell>
          <cell r="G409">
            <v>53</v>
          </cell>
        </row>
        <row r="410">
          <cell r="A410" t="str">
            <v>5M</v>
          </cell>
          <cell r="E410" t="str">
            <v>Bicisport</v>
          </cell>
          <cell r="G410">
            <v>65</v>
          </cell>
        </row>
        <row r="411">
          <cell r="A411" t="str">
            <v>5M</v>
          </cell>
          <cell r="E411" t="str">
            <v>Independent</v>
          </cell>
          <cell r="G411">
            <v>40</v>
          </cell>
        </row>
        <row r="412">
          <cell r="A412" t="str">
            <v>5M</v>
          </cell>
          <cell r="E412" t="str">
            <v>Peloton Racing p/b Northern Backup</v>
          </cell>
          <cell r="G412">
            <v>40</v>
          </cell>
        </row>
        <row r="413">
          <cell r="A413" t="str">
            <v>4F</v>
          </cell>
          <cell r="E413" t="str">
            <v>Bicisport</v>
          </cell>
          <cell r="G413">
            <v>81</v>
          </cell>
        </row>
        <row r="414">
          <cell r="A414" t="str">
            <v>4F</v>
          </cell>
          <cell r="E414" t="str">
            <v>Peloton Racing p/b Northern Backup</v>
          </cell>
          <cell r="G414">
            <v>69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69"/>
  <sheetViews>
    <sheetView workbookViewId="0">
      <pane ySplit="1" topLeftCell="A2" activePane="bottomLeft" state="frozen"/>
      <selection activeCell="B1" sqref="B1"/>
      <selection pane="bottomLeft" activeCell="D34" sqref="D34"/>
    </sheetView>
  </sheetViews>
  <sheetFormatPr defaultRowHeight="15" x14ac:dyDescent="0.25"/>
  <cols>
    <col min="1" max="1" width="21" bestFit="1" customWidth="1"/>
    <col min="3" max="3" width="31.28515625" bestFit="1" customWidth="1"/>
    <col min="4" max="4" width="3.7109375" bestFit="1" customWidth="1"/>
    <col min="5" max="5" width="4.85546875" style="142" customWidth="1"/>
    <col min="6" max="6" width="4.85546875" customWidth="1"/>
    <col min="7" max="7" width="4.85546875" style="137" customWidth="1"/>
    <col min="8" max="8" width="4.85546875" style="133" customWidth="1"/>
    <col min="9" max="9" width="4.85546875" style="125" customWidth="1"/>
    <col min="10" max="12" width="3.7109375" bestFit="1" customWidth="1"/>
    <col min="13" max="13" width="4" style="125" bestFit="1" customWidth="1"/>
    <col min="14" max="16" width="3.7109375" style="50" customWidth="1"/>
    <col min="17" max="17" width="3.7109375" style="125" customWidth="1"/>
    <col min="18" max="21" width="3.7109375" bestFit="1" customWidth="1"/>
    <col min="22" max="22" width="3.7109375" style="125" customWidth="1"/>
    <col min="23" max="23" width="3.7109375" bestFit="1" customWidth="1"/>
    <col min="24" max="24" width="3.7109375" style="188" customWidth="1"/>
    <col min="25" max="25" width="3.7109375" style="137" customWidth="1"/>
    <col min="26" max="26" width="3.7109375" style="125" customWidth="1"/>
    <col min="27" max="30" width="3.7109375" bestFit="1" customWidth="1"/>
    <col min="31" max="31" width="3.7109375" style="125" bestFit="1" customWidth="1"/>
    <col min="32" max="32" width="6.5703125" bestFit="1" customWidth="1"/>
    <col min="33" max="35" width="3.7109375" bestFit="1" customWidth="1"/>
    <col min="36" max="36" width="6.5703125" bestFit="1" customWidth="1"/>
    <col min="37" max="40" width="3.7109375" bestFit="1" customWidth="1"/>
    <col min="41" max="41" width="3.7109375" style="125" bestFit="1" customWidth="1"/>
    <col min="42" max="43" width="3.7109375" bestFit="1" customWidth="1"/>
  </cols>
  <sheetData>
    <row r="1" spans="1:43" ht="216" x14ac:dyDescent="0.25">
      <c r="A1" s="32" t="s">
        <v>0</v>
      </c>
      <c r="B1" s="32" t="s">
        <v>1</v>
      </c>
      <c r="C1" s="32" t="s">
        <v>2</v>
      </c>
      <c r="D1" s="7" t="s">
        <v>3</v>
      </c>
      <c r="E1" s="138" t="s">
        <v>4</v>
      </c>
      <c r="F1" s="9" t="s">
        <v>700</v>
      </c>
      <c r="G1" s="10" t="s">
        <v>6</v>
      </c>
      <c r="H1" s="11" t="s">
        <v>5</v>
      </c>
      <c r="I1" s="12" t="s">
        <v>16</v>
      </c>
      <c r="J1" s="13" t="s">
        <v>17</v>
      </c>
      <c r="K1" s="14" t="s">
        <v>18</v>
      </c>
      <c r="L1" s="16" t="s">
        <v>19</v>
      </c>
      <c r="M1" s="15" t="s">
        <v>20</v>
      </c>
      <c r="N1" s="14" t="s">
        <v>617</v>
      </c>
      <c r="O1" s="16" t="s">
        <v>618</v>
      </c>
      <c r="P1" s="115" t="s">
        <v>616</v>
      </c>
      <c r="Q1" s="15" t="s">
        <v>797</v>
      </c>
      <c r="R1" s="17" t="s">
        <v>614</v>
      </c>
      <c r="S1" s="16" t="s">
        <v>615</v>
      </c>
      <c r="T1" s="14" t="s">
        <v>21</v>
      </c>
      <c r="U1" s="16" t="s">
        <v>22</v>
      </c>
      <c r="V1" s="15" t="s">
        <v>864</v>
      </c>
      <c r="W1" s="21" t="s">
        <v>38</v>
      </c>
      <c r="X1" s="228" t="s">
        <v>39</v>
      </c>
      <c r="Y1" s="22" t="s">
        <v>871</v>
      </c>
      <c r="Z1" s="15" t="s">
        <v>874</v>
      </c>
      <c r="AA1" s="16" t="s">
        <v>23</v>
      </c>
      <c r="AB1" s="17" t="s">
        <v>24</v>
      </c>
      <c r="AC1" s="14" t="s">
        <v>25</v>
      </c>
      <c r="AD1" s="16" t="s">
        <v>26</v>
      </c>
      <c r="AE1" s="43" t="s">
        <v>27</v>
      </c>
      <c r="AF1" s="44" t="s">
        <v>28</v>
      </c>
      <c r="AG1" s="17" t="s">
        <v>29</v>
      </c>
      <c r="AH1" s="16" t="s">
        <v>619</v>
      </c>
      <c r="AI1" s="14" t="s">
        <v>30</v>
      </c>
      <c r="AJ1" s="18" t="s">
        <v>31</v>
      </c>
      <c r="AK1" s="14" t="s">
        <v>32</v>
      </c>
      <c r="AL1" s="17" t="s">
        <v>33</v>
      </c>
      <c r="AM1" s="14" t="s">
        <v>34</v>
      </c>
      <c r="AN1" s="16" t="s">
        <v>35</v>
      </c>
      <c r="AO1" s="42" t="s">
        <v>36</v>
      </c>
      <c r="AP1" s="14" t="s">
        <v>37</v>
      </c>
      <c r="AQ1" s="22" t="s">
        <v>620</v>
      </c>
    </row>
    <row r="2" spans="1:43" x14ac:dyDescent="0.25">
      <c r="A2" s="27"/>
      <c r="B2" s="28"/>
      <c r="C2" s="28"/>
      <c r="D2" s="30"/>
      <c r="E2" s="139"/>
      <c r="F2" s="28"/>
      <c r="G2" s="134"/>
      <c r="H2" s="131"/>
      <c r="I2" s="128"/>
      <c r="J2" s="28"/>
      <c r="K2" s="28"/>
      <c r="L2" s="28"/>
      <c r="M2" s="120"/>
      <c r="N2" s="28"/>
      <c r="O2" s="28"/>
      <c r="P2" s="28"/>
      <c r="Q2" s="120"/>
      <c r="R2" s="28"/>
      <c r="S2" s="28"/>
      <c r="T2" s="28"/>
      <c r="U2" s="28"/>
      <c r="V2" s="120"/>
      <c r="W2" s="28"/>
      <c r="X2" s="186"/>
      <c r="Y2" s="134"/>
      <c r="Z2" s="120"/>
      <c r="AA2" s="28"/>
      <c r="AB2" s="28"/>
      <c r="AC2" s="28"/>
      <c r="AD2" s="28"/>
      <c r="AE2" s="120"/>
      <c r="AF2" s="28"/>
      <c r="AG2" s="28"/>
      <c r="AH2" s="28"/>
      <c r="AI2" s="28"/>
      <c r="AJ2" s="28"/>
      <c r="AK2" s="28"/>
      <c r="AL2" s="28"/>
      <c r="AM2" s="28"/>
      <c r="AN2" s="28"/>
      <c r="AO2" s="120"/>
      <c r="AP2" s="28"/>
      <c r="AQ2" s="29"/>
    </row>
    <row r="3" spans="1:43" x14ac:dyDescent="0.25">
      <c r="A3" s="54" t="s">
        <v>79</v>
      </c>
      <c r="B3" s="54" t="s">
        <v>80</v>
      </c>
      <c r="C3" s="60" t="s">
        <v>54</v>
      </c>
      <c r="D3" s="24">
        <v>1</v>
      </c>
      <c r="E3" s="140">
        <f t="shared" ref="E3:E34" si="0">SUM(F3,G3,I3)</f>
        <v>233</v>
      </c>
      <c r="F3" s="23">
        <f t="shared" ref="F3:F34" si="1">SUM(H3,J3,P3,R3,W3,AB3,AG3,AJ3,AL3,X3)</f>
        <v>103</v>
      </c>
      <c r="G3" s="135">
        <f t="shared" ref="G3:G34" si="2">SUM(K3,N3,T3,AC3,AI3,AK3,AM3,AQ3,AP3,Y3)</f>
        <v>80</v>
      </c>
      <c r="H3" s="116">
        <f t="shared" ref="H3:H34" si="3">SUM(L3,O3,S3,U3,AA3,AD4,AD3,AD4,AF3,AH3,AN3)</f>
        <v>43</v>
      </c>
      <c r="I3" s="129">
        <f t="shared" ref="I3:I34" si="4">SUM(M3,AE3,AO3,V3,Z3)</f>
        <v>50</v>
      </c>
      <c r="J3" s="25"/>
      <c r="K3" s="31">
        <v>20</v>
      </c>
      <c r="L3" s="116">
        <v>10</v>
      </c>
      <c r="M3" s="121"/>
      <c r="N3" s="31">
        <v>20</v>
      </c>
      <c r="O3" s="116">
        <v>8</v>
      </c>
      <c r="P3" s="23">
        <v>10</v>
      </c>
      <c r="Q3" s="121">
        <v>15</v>
      </c>
      <c r="R3" s="23">
        <v>15</v>
      </c>
      <c r="S3" s="116">
        <v>10</v>
      </c>
      <c r="T3" s="31">
        <v>20</v>
      </c>
      <c r="U3" s="116">
        <v>15</v>
      </c>
      <c r="V3" s="121">
        <v>25</v>
      </c>
      <c r="W3" s="23">
        <v>15</v>
      </c>
      <c r="X3" s="6">
        <v>20</v>
      </c>
      <c r="Y3" s="143">
        <v>20</v>
      </c>
      <c r="Z3" s="121">
        <v>25</v>
      </c>
      <c r="AA3" s="116"/>
      <c r="AB3" s="23"/>
      <c r="AC3" s="31"/>
      <c r="AD3" s="116"/>
      <c r="AE3" s="126"/>
      <c r="AF3" s="116"/>
      <c r="AG3" s="23"/>
      <c r="AH3" s="116"/>
      <c r="AI3" s="31"/>
      <c r="AJ3" s="23"/>
      <c r="AK3" s="31"/>
      <c r="AL3" s="23"/>
      <c r="AM3" s="31"/>
      <c r="AN3" s="116"/>
      <c r="AO3" s="121"/>
      <c r="AP3" s="31"/>
      <c r="AQ3" s="31"/>
    </row>
    <row r="4" spans="1:43" x14ac:dyDescent="0.25">
      <c r="A4" s="54" t="s">
        <v>91</v>
      </c>
      <c r="B4" s="54" t="s">
        <v>92</v>
      </c>
      <c r="C4" s="54" t="s">
        <v>51</v>
      </c>
      <c r="D4" s="24">
        <v>2</v>
      </c>
      <c r="E4" s="140">
        <f t="shared" si="0"/>
        <v>166</v>
      </c>
      <c r="F4" s="23">
        <f t="shared" si="1"/>
        <v>108</v>
      </c>
      <c r="G4" s="135">
        <f t="shared" si="2"/>
        <v>26</v>
      </c>
      <c r="H4" s="116">
        <f t="shared" si="3"/>
        <v>64</v>
      </c>
      <c r="I4" s="129">
        <f t="shared" si="4"/>
        <v>32</v>
      </c>
      <c r="J4" s="76">
        <v>12</v>
      </c>
      <c r="K4" s="31"/>
      <c r="L4" s="116"/>
      <c r="M4" s="122"/>
      <c r="N4" s="31">
        <v>10</v>
      </c>
      <c r="O4" s="116">
        <v>20</v>
      </c>
      <c r="P4" s="109">
        <v>2</v>
      </c>
      <c r="Q4" s="122">
        <v>25</v>
      </c>
      <c r="R4" s="109">
        <v>12</v>
      </c>
      <c r="S4" s="47">
        <v>12</v>
      </c>
      <c r="T4" s="31">
        <v>12</v>
      </c>
      <c r="U4" s="47">
        <v>12</v>
      </c>
      <c r="V4" s="122">
        <v>20</v>
      </c>
      <c r="W4" s="109">
        <v>10</v>
      </c>
      <c r="X4" s="6">
        <v>8</v>
      </c>
      <c r="Y4" s="31">
        <v>4</v>
      </c>
      <c r="Z4" s="122">
        <v>12</v>
      </c>
      <c r="AA4" s="47">
        <v>20</v>
      </c>
      <c r="AB4" s="109"/>
      <c r="AC4" s="31"/>
      <c r="AD4" s="47"/>
      <c r="AE4" s="127"/>
      <c r="AF4" s="47"/>
      <c r="AG4" s="1"/>
      <c r="AH4" s="47"/>
      <c r="AI4" s="31"/>
      <c r="AJ4" s="1"/>
      <c r="AK4" s="31"/>
      <c r="AL4" s="1"/>
      <c r="AM4" s="31"/>
      <c r="AN4" s="47"/>
      <c r="AO4" s="122"/>
      <c r="AP4" s="31"/>
      <c r="AQ4" s="31"/>
    </row>
    <row r="5" spans="1:43" s="50" customFormat="1" x14ac:dyDescent="0.25">
      <c r="A5" s="60" t="s">
        <v>85</v>
      </c>
      <c r="B5" s="60" t="s">
        <v>86</v>
      </c>
      <c r="C5" s="60" t="s">
        <v>51</v>
      </c>
      <c r="D5" s="24">
        <v>3</v>
      </c>
      <c r="E5" s="140">
        <f t="shared" si="0"/>
        <v>110</v>
      </c>
      <c r="F5" s="23">
        <f t="shared" si="1"/>
        <v>62</v>
      </c>
      <c r="G5" s="135">
        <f t="shared" si="2"/>
        <v>35</v>
      </c>
      <c r="H5" s="116">
        <f t="shared" si="3"/>
        <v>50</v>
      </c>
      <c r="I5" s="129">
        <f t="shared" si="4"/>
        <v>13</v>
      </c>
      <c r="J5" s="76"/>
      <c r="K5" s="31"/>
      <c r="L5" s="116"/>
      <c r="M5" s="122"/>
      <c r="N5" s="31">
        <v>12</v>
      </c>
      <c r="O5" s="116">
        <v>10</v>
      </c>
      <c r="P5" s="109">
        <v>12</v>
      </c>
      <c r="Q5" s="122">
        <v>12</v>
      </c>
      <c r="R5" s="109"/>
      <c r="S5" s="47">
        <v>20</v>
      </c>
      <c r="T5" s="31">
        <v>8</v>
      </c>
      <c r="U5" s="47">
        <v>8</v>
      </c>
      <c r="V5" s="122">
        <v>12</v>
      </c>
      <c r="W5" s="109"/>
      <c r="X5" s="6"/>
      <c r="Y5" s="31">
        <v>15</v>
      </c>
      <c r="Z5" s="122">
        <v>1</v>
      </c>
      <c r="AA5" s="47">
        <v>12</v>
      </c>
      <c r="AB5" s="109"/>
      <c r="AC5" s="31"/>
      <c r="AD5" s="47"/>
      <c r="AE5" s="127"/>
      <c r="AF5" s="47"/>
      <c r="AG5" s="109"/>
      <c r="AH5" s="47"/>
      <c r="AI5" s="31"/>
      <c r="AJ5" s="109"/>
      <c r="AK5" s="31"/>
      <c r="AL5" s="109"/>
      <c r="AM5" s="31"/>
      <c r="AN5" s="47"/>
      <c r="AO5" s="122"/>
      <c r="AP5" s="31"/>
      <c r="AQ5" s="31"/>
    </row>
    <row r="6" spans="1:43" x14ac:dyDescent="0.25">
      <c r="A6" s="54" t="s">
        <v>81</v>
      </c>
      <c r="B6" s="54" t="s">
        <v>82</v>
      </c>
      <c r="C6" s="54" t="s">
        <v>46</v>
      </c>
      <c r="D6" s="24">
        <v>4</v>
      </c>
      <c r="E6" s="140">
        <f t="shared" si="0"/>
        <v>108</v>
      </c>
      <c r="F6" s="23">
        <f t="shared" si="1"/>
        <v>40</v>
      </c>
      <c r="G6" s="135">
        <f t="shared" si="2"/>
        <v>28</v>
      </c>
      <c r="H6" s="116">
        <f t="shared" si="3"/>
        <v>10</v>
      </c>
      <c r="I6" s="129">
        <f t="shared" si="4"/>
        <v>40</v>
      </c>
      <c r="J6" s="76"/>
      <c r="K6" s="31">
        <v>6</v>
      </c>
      <c r="L6" s="116"/>
      <c r="M6" s="122">
        <v>10</v>
      </c>
      <c r="N6" s="31"/>
      <c r="O6" s="116"/>
      <c r="P6" s="109"/>
      <c r="Q6" s="122"/>
      <c r="R6" s="109">
        <v>6</v>
      </c>
      <c r="S6" s="47"/>
      <c r="T6" s="31">
        <v>10</v>
      </c>
      <c r="U6" s="47">
        <v>10</v>
      </c>
      <c r="V6" s="122">
        <v>15</v>
      </c>
      <c r="W6" s="109">
        <v>12</v>
      </c>
      <c r="X6" s="6">
        <v>12</v>
      </c>
      <c r="Y6" s="31">
        <v>12</v>
      </c>
      <c r="Z6" s="122">
        <v>15</v>
      </c>
      <c r="AA6" s="47"/>
      <c r="AB6" s="109"/>
      <c r="AC6" s="31"/>
      <c r="AD6" s="47"/>
      <c r="AE6" s="127"/>
      <c r="AF6" s="47"/>
      <c r="AG6" s="109"/>
      <c r="AH6" s="47"/>
      <c r="AI6" s="31"/>
      <c r="AJ6" s="109"/>
      <c r="AK6" s="31"/>
      <c r="AL6" s="109"/>
      <c r="AM6" s="31"/>
      <c r="AN6" s="47"/>
      <c r="AO6" s="122"/>
      <c r="AP6" s="31"/>
      <c r="AQ6" s="31"/>
    </row>
    <row r="7" spans="1:43" x14ac:dyDescent="0.25">
      <c r="A7" s="54" t="s">
        <v>83</v>
      </c>
      <c r="B7" s="54" t="s">
        <v>84</v>
      </c>
      <c r="C7" s="54" t="s">
        <v>51</v>
      </c>
      <c r="D7" s="24">
        <v>5</v>
      </c>
      <c r="E7" s="140">
        <f t="shared" si="0"/>
        <v>106</v>
      </c>
      <c r="F7" s="23">
        <f t="shared" si="1"/>
        <v>43</v>
      </c>
      <c r="G7" s="135">
        <f t="shared" si="2"/>
        <v>31</v>
      </c>
      <c r="H7" s="116">
        <f t="shared" si="3"/>
        <v>0</v>
      </c>
      <c r="I7" s="129">
        <f t="shared" si="4"/>
        <v>32</v>
      </c>
      <c r="J7" s="3">
        <v>8</v>
      </c>
      <c r="K7" s="31">
        <v>8</v>
      </c>
      <c r="L7" s="116"/>
      <c r="M7" s="122">
        <v>12</v>
      </c>
      <c r="N7" s="31"/>
      <c r="O7" s="116"/>
      <c r="P7" s="109"/>
      <c r="Q7" s="122"/>
      <c r="R7" s="1"/>
      <c r="S7" s="47"/>
      <c r="T7" s="31">
        <v>15</v>
      </c>
      <c r="U7" s="47"/>
      <c r="V7" s="122"/>
      <c r="W7" s="1">
        <v>20</v>
      </c>
      <c r="X7" s="6">
        <v>15</v>
      </c>
      <c r="Y7" s="31">
        <v>8</v>
      </c>
      <c r="Z7" s="122">
        <v>20</v>
      </c>
      <c r="AA7" s="47"/>
      <c r="AB7" s="1"/>
      <c r="AC7" s="31"/>
      <c r="AD7" s="47"/>
      <c r="AE7" s="127"/>
      <c r="AF7" s="47"/>
      <c r="AG7" s="1"/>
      <c r="AH7" s="47"/>
      <c r="AI7" s="31"/>
      <c r="AJ7" s="1"/>
      <c r="AK7" s="31"/>
      <c r="AL7" s="1"/>
      <c r="AM7" s="31"/>
      <c r="AN7" s="47"/>
      <c r="AO7" s="122"/>
      <c r="AP7" s="31"/>
      <c r="AQ7" s="31"/>
    </row>
    <row r="8" spans="1:43" x14ac:dyDescent="0.25">
      <c r="A8" s="54" t="s">
        <v>103</v>
      </c>
      <c r="B8" s="54" t="s">
        <v>104</v>
      </c>
      <c r="C8" s="54" t="s">
        <v>53</v>
      </c>
      <c r="D8" s="24">
        <v>6</v>
      </c>
      <c r="E8" s="140">
        <f t="shared" si="0"/>
        <v>101</v>
      </c>
      <c r="F8" s="23">
        <f t="shared" si="1"/>
        <v>48</v>
      </c>
      <c r="G8" s="135">
        <f t="shared" si="2"/>
        <v>28</v>
      </c>
      <c r="H8" s="116">
        <f t="shared" si="3"/>
        <v>16</v>
      </c>
      <c r="I8" s="129">
        <f t="shared" si="4"/>
        <v>25</v>
      </c>
      <c r="J8" s="3">
        <v>4</v>
      </c>
      <c r="K8" s="31">
        <v>10</v>
      </c>
      <c r="L8" s="116">
        <v>2</v>
      </c>
      <c r="M8" s="122">
        <v>15</v>
      </c>
      <c r="N8" s="31">
        <v>8</v>
      </c>
      <c r="O8" s="116">
        <v>12</v>
      </c>
      <c r="P8" s="109">
        <v>4</v>
      </c>
      <c r="Q8" s="122">
        <v>8</v>
      </c>
      <c r="R8" s="1">
        <v>10</v>
      </c>
      <c r="S8" s="47"/>
      <c r="T8" s="31"/>
      <c r="U8" s="47"/>
      <c r="V8" s="122"/>
      <c r="W8" s="1">
        <v>4</v>
      </c>
      <c r="X8" s="6">
        <v>10</v>
      </c>
      <c r="Y8" s="31">
        <v>10</v>
      </c>
      <c r="Z8" s="122">
        <v>10</v>
      </c>
      <c r="AA8" s="47">
        <v>2</v>
      </c>
      <c r="AB8" s="1"/>
      <c r="AC8" s="31"/>
      <c r="AD8" s="47"/>
      <c r="AE8" s="127"/>
      <c r="AF8" s="47"/>
      <c r="AG8" s="1"/>
      <c r="AH8" s="47"/>
      <c r="AI8" s="31"/>
      <c r="AJ8" s="1"/>
      <c r="AK8" s="31"/>
      <c r="AL8" s="1"/>
      <c r="AM8" s="31"/>
      <c r="AN8" s="47"/>
      <c r="AO8" s="122"/>
      <c r="AP8" s="31"/>
      <c r="AQ8" s="31"/>
    </row>
    <row r="9" spans="1:43" x14ac:dyDescent="0.25">
      <c r="A9" s="54" t="s">
        <v>141</v>
      </c>
      <c r="B9" s="54" t="s">
        <v>142</v>
      </c>
      <c r="C9" s="60" t="s">
        <v>47</v>
      </c>
      <c r="D9" s="24">
        <v>7</v>
      </c>
      <c r="E9" s="140">
        <f t="shared" si="0"/>
        <v>75</v>
      </c>
      <c r="F9" s="23">
        <f t="shared" si="1"/>
        <v>35</v>
      </c>
      <c r="G9" s="135">
        <f t="shared" si="2"/>
        <v>15</v>
      </c>
      <c r="H9" s="116">
        <f t="shared" si="3"/>
        <v>35</v>
      </c>
      <c r="I9" s="129">
        <f t="shared" si="4"/>
        <v>25</v>
      </c>
      <c r="J9" s="3"/>
      <c r="K9" s="31">
        <v>15</v>
      </c>
      <c r="L9" s="116">
        <v>15</v>
      </c>
      <c r="M9" s="122">
        <v>25</v>
      </c>
      <c r="N9" s="31"/>
      <c r="O9" s="116"/>
      <c r="P9" s="109"/>
      <c r="Q9" s="122"/>
      <c r="R9" s="1"/>
      <c r="S9" s="47"/>
      <c r="T9" s="31"/>
      <c r="U9" s="47">
        <v>20</v>
      </c>
      <c r="V9" s="122"/>
      <c r="W9" s="1"/>
      <c r="X9" s="6"/>
      <c r="Y9" s="31"/>
      <c r="Z9" s="122"/>
      <c r="AA9" s="47"/>
      <c r="AB9" s="1"/>
      <c r="AC9" s="31"/>
      <c r="AD9" s="47"/>
      <c r="AE9" s="127"/>
      <c r="AF9" s="47"/>
      <c r="AG9" s="1"/>
      <c r="AH9" s="47"/>
      <c r="AI9" s="31"/>
      <c r="AJ9" s="1"/>
      <c r="AK9" s="31"/>
      <c r="AL9" s="1"/>
      <c r="AM9" s="31"/>
      <c r="AN9" s="47"/>
      <c r="AO9" s="122"/>
      <c r="AP9" s="31"/>
      <c r="AQ9" s="31"/>
    </row>
    <row r="10" spans="1:43" x14ac:dyDescent="0.25">
      <c r="A10" s="54" t="s">
        <v>108</v>
      </c>
      <c r="B10" s="54" t="s">
        <v>109</v>
      </c>
      <c r="C10" s="54" t="s">
        <v>51</v>
      </c>
      <c r="D10" s="24">
        <v>8</v>
      </c>
      <c r="E10" s="140">
        <f t="shared" si="0"/>
        <v>68</v>
      </c>
      <c r="F10" s="23">
        <f t="shared" si="1"/>
        <v>26</v>
      </c>
      <c r="G10" s="135">
        <f t="shared" si="2"/>
        <v>12</v>
      </c>
      <c r="H10" s="116">
        <f t="shared" si="3"/>
        <v>6</v>
      </c>
      <c r="I10" s="129">
        <f t="shared" si="4"/>
        <v>30</v>
      </c>
      <c r="J10" s="3">
        <v>20</v>
      </c>
      <c r="K10" s="31"/>
      <c r="L10" s="116"/>
      <c r="M10" s="122">
        <v>20</v>
      </c>
      <c r="N10" s="31"/>
      <c r="O10" s="116"/>
      <c r="P10" s="109"/>
      <c r="Q10" s="122"/>
      <c r="R10" s="1"/>
      <c r="S10" s="47"/>
      <c r="T10" s="31">
        <v>6</v>
      </c>
      <c r="U10" s="47">
        <v>2</v>
      </c>
      <c r="V10" s="122">
        <v>10</v>
      </c>
      <c r="W10" s="1"/>
      <c r="X10" s="6"/>
      <c r="Y10" s="31">
        <v>6</v>
      </c>
      <c r="Z10" s="122"/>
      <c r="AA10" s="47">
        <v>4</v>
      </c>
      <c r="AB10" s="1"/>
      <c r="AC10" s="31"/>
      <c r="AD10" s="47"/>
      <c r="AE10" s="127"/>
      <c r="AF10" s="47"/>
      <c r="AG10" s="1"/>
      <c r="AH10" s="47"/>
      <c r="AI10" s="31"/>
      <c r="AJ10" s="1"/>
      <c r="AK10" s="31"/>
      <c r="AL10" s="1"/>
      <c r="AM10" s="31"/>
      <c r="AN10" s="47"/>
      <c r="AO10" s="122"/>
      <c r="AP10" s="31"/>
      <c r="AQ10" s="31"/>
    </row>
    <row r="11" spans="1:43" x14ac:dyDescent="0.25">
      <c r="A11" s="54" t="s">
        <v>117</v>
      </c>
      <c r="B11" s="54" t="s">
        <v>118</v>
      </c>
      <c r="C11" s="60" t="s">
        <v>57</v>
      </c>
      <c r="D11" s="24">
        <v>9</v>
      </c>
      <c r="E11" s="140">
        <f t="shared" si="0"/>
        <v>51</v>
      </c>
      <c r="F11" s="23">
        <f t="shared" si="1"/>
        <v>37</v>
      </c>
      <c r="G11" s="135">
        <f t="shared" si="2"/>
        <v>2</v>
      </c>
      <c r="H11" s="116">
        <f t="shared" si="3"/>
        <v>23</v>
      </c>
      <c r="I11" s="129">
        <f t="shared" si="4"/>
        <v>12</v>
      </c>
      <c r="J11" s="3"/>
      <c r="K11" s="31"/>
      <c r="L11" s="116">
        <v>8</v>
      </c>
      <c r="M11" s="122">
        <v>4</v>
      </c>
      <c r="N11" s="31"/>
      <c r="O11" s="116"/>
      <c r="P11" s="109"/>
      <c r="Q11" s="122"/>
      <c r="R11" s="1"/>
      <c r="S11" s="47"/>
      <c r="T11" s="31"/>
      <c r="U11" s="47"/>
      <c r="V11" s="122"/>
      <c r="W11" s="1">
        <v>8</v>
      </c>
      <c r="X11" s="6">
        <v>6</v>
      </c>
      <c r="Y11" s="31">
        <v>2</v>
      </c>
      <c r="Z11" s="122">
        <v>8</v>
      </c>
      <c r="AA11" s="47">
        <v>15</v>
      </c>
      <c r="AB11" s="1"/>
      <c r="AC11" s="31"/>
      <c r="AD11" s="47"/>
      <c r="AE11" s="127"/>
      <c r="AF11" s="47"/>
      <c r="AG11" s="1"/>
      <c r="AH11" s="47"/>
      <c r="AI11" s="31"/>
      <c r="AJ11" s="1"/>
      <c r="AK11" s="31"/>
      <c r="AL11" s="1"/>
      <c r="AM11" s="31"/>
      <c r="AN11" s="47"/>
      <c r="AO11" s="122"/>
      <c r="AP11" s="31"/>
      <c r="AQ11" s="31"/>
    </row>
    <row r="12" spans="1:43" x14ac:dyDescent="0.25">
      <c r="A12" s="54" t="s">
        <v>98</v>
      </c>
      <c r="B12" s="54" t="s">
        <v>99</v>
      </c>
      <c r="C12" s="54" t="s">
        <v>46</v>
      </c>
      <c r="D12" s="24">
        <v>10</v>
      </c>
      <c r="E12" s="140">
        <f t="shared" si="0"/>
        <v>41</v>
      </c>
      <c r="F12" s="23">
        <f t="shared" si="1"/>
        <v>26</v>
      </c>
      <c r="G12" s="135">
        <f t="shared" si="2"/>
        <v>15</v>
      </c>
      <c r="H12" s="116">
        <f t="shared" si="3"/>
        <v>6</v>
      </c>
      <c r="I12" s="129">
        <f t="shared" si="4"/>
        <v>0</v>
      </c>
      <c r="J12" s="3"/>
      <c r="K12" s="31"/>
      <c r="L12" s="116"/>
      <c r="M12" s="122"/>
      <c r="N12" s="31">
        <v>15</v>
      </c>
      <c r="O12" s="116">
        <v>6</v>
      </c>
      <c r="P12" s="109">
        <v>20</v>
      </c>
      <c r="Q12" s="122">
        <v>20</v>
      </c>
      <c r="R12" s="1"/>
      <c r="S12" s="47"/>
      <c r="T12" s="31"/>
      <c r="U12" s="47"/>
      <c r="V12" s="122"/>
      <c r="W12" s="1"/>
      <c r="X12" s="6"/>
      <c r="Y12" s="31"/>
      <c r="Z12" s="122"/>
      <c r="AA12" s="47"/>
      <c r="AB12" s="1"/>
      <c r="AC12" s="31"/>
      <c r="AD12" s="47"/>
      <c r="AE12" s="127"/>
      <c r="AF12" s="47"/>
      <c r="AG12" s="1"/>
      <c r="AH12" s="47"/>
      <c r="AI12" s="31"/>
      <c r="AJ12" s="1"/>
      <c r="AK12" s="31"/>
      <c r="AL12" s="1"/>
      <c r="AM12" s="31"/>
      <c r="AN12" s="47"/>
      <c r="AO12" s="122"/>
      <c r="AP12" s="31"/>
      <c r="AQ12" s="31"/>
    </row>
    <row r="13" spans="1:43" x14ac:dyDescent="0.25">
      <c r="A13" s="54" t="s">
        <v>621</v>
      </c>
      <c r="B13" s="54" t="s">
        <v>622</v>
      </c>
      <c r="C13" s="60" t="s">
        <v>623</v>
      </c>
      <c r="D13" s="24">
        <v>11</v>
      </c>
      <c r="E13" s="140">
        <f t="shared" si="0"/>
        <v>39</v>
      </c>
      <c r="F13" s="23">
        <f t="shared" si="1"/>
        <v>33</v>
      </c>
      <c r="G13" s="135">
        <f t="shared" si="2"/>
        <v>0</v>
      </c>
      <c r="H13" s="116">
        <f t="shared" si="3"/>
        <v>18</v>
      </c>
      <c r="I13" s="129">
        <f t="shared" si="4"/>
        <v>6</v>
      </c>
      <c r="J13" s="3">
        <v>15</v>
      </c>
      <c r="K13" s="31"/>
      <c r="L13" s="116">
        <v>12</v>
      </c>
      <c r="M13" s="122"/>
      <c r="N13" s="31"/>
      <c r="O13" s="116"/>
      <c r="P13" s="109"/>
      <c r="Q13" s="122"/>
      <c r="R13" s="1"/>
      <c r="S13" s="47"/>
      <c r="T13" s="31"/>
      <c r="U13" s="47">
        <v>6</v>
      </c>
      <c r="V13" s="122">
        <v>6</v>
      </c>
      <c r="W13" s="1"/>
      <c r="X13" s="6"/>
      <c r="Y13" s="31"/>
      <c r="Z13" s="122"/>
      <c r="AA13" s="47"/>
      <c r="AB13" s="1"/>
      <c r="AC13" s="31"/>
      <c r="AD13" s="47"/>
      <c r="AE13" s="127"/>
      <c r="AF13" s="47"/>
      <c r="AG13" s="1"/>
      <c r="AH13" s="47"/>
      <c r="AI13" s="31"/>
      <c r="AJ13" s="1"/>
      <c r="AK13" s="31"/>
      <c r="AL13" s="1"/>
      <c r="AM13" s="31"/>
      <c r="AN13" s="47"/>
      <c r="AO13" s="122"/>
      <c r="AP13" s="31"/>
      <c r="AQ13" s="31"/>
    </row>
    <row r="14" spans="1:43" x14ac:dyDescent="0.25">
      <c r="A14" s="54" t="s">
        <v>89</v>
      </c>
      <c r="B14" s="54" t="s">
        <v>90</v>
      </c>
      <c r="C14" s="54" t="s">
        <v>61</v>
      </c>
      <c r="D14" s="24">
        <v>12</v>
      </c>
      <c r="E14" s="140">
        <f t="shared" si="0"/>
        <v>35</v>
      </c>
      <c r="F14" s="23">
        <f t="shared" si="1"/>
        <v>35</v>
      </c>
      <c r="G14" s="135">
        <f t="shared" si="2"/>
        <v>0</v>
      </c>
      <c r="H14" s="116">
        <f t="shared" si="3"/>
        <v>15</v>
      </c>
      <c r="I14" s="129">
        <f t="shared" si="4"/>
        <v>0</v>
      </c>
      <c r="J14" s="3"/>
      <c r="K14" s="31"/>
      <c r="L14" s="116"/>
      <c r="M14" s="122"/>
      <c r="N14" s="31"/>
      <c r="O14" s="116"/>
      <c r="P14" s="109"/>
      <c r="Q14" s="122"/>
      <c r="R14" s="1">
        <v>20</v>
      </c>
      <c r="S14" s="47">
        <v>15</v>
      </c>
      <c r="T14" s="31"/>
      <c r="U14" s="47"/>
      <c r="V14" s="122"/>
      <c r="W14" s="1"/>
      <c r="X14" s="6"/>
      <c r="Y14" s="31"/>
      <c r="Z14" s="122"/>
      <c r="AA14" s="47"/>
      <c r="AB14" s="1"/>
      <c r="AC14" s="31"/>
      <c r="AD14" s="47"/>
      <c r="AE14" s="127"/>
      <c r="AF14" s="47"/>
      <c r="AG14" s="1"/>
      <c r="AH14" s="47"/>
      <c r="AI14" s="31"/>
      <c r="AJ14" s="1"/>
      <c r="AK14" s="31"/>
      <c r="AL14" s="1"/>
      <c r="AM14" s="31"/>
      <c r="AN14" s="47"/>
      <c r="AO14" s="122"/>
      <c r="AP14" s="31"/>
      <c r="AQ14" s="31"/>
    </row>
    <row r="15" spans="1:43" x14ac:dyDescent="0.25">
      <c r="A15" s="54" t="s">
        <v>136</v>
      </c>
      <c r="B15" s="54" t="s">
        <v>137</v>
      </c>
      <c r="C15" s="60" t="s">
        <v>138</v>
      </c>
      <c r="D15" s="24">
        <v>13</v>
      </c>
      <c r="E15" s="140">
        <f t="shared" si="0"/>
        <v>28</v>
      </c>
      <c r="F15" s="23">
        <f t="shared" si="1"/>
        <v>28</v>
      </c>
      <c r="G15" s="135">
        <f t="shared" si="2"/>
        <v>0</v>
      </c>
      <c r="H15" s="116">
        <f t="shared" si="3"/>
        <v>20</v>
      </c>
      <c r="I15" s="129">
        <f t="shared" si="4"/>
        <v>0</v>
      </c>
      <c r="J15" s="3"/>
      <c r="K15" s="31"/>
      <c r="L15" s="116">
        <v>20</v>
      </c>
      <c r="M15" s="122"/>
      <c r="N15" s="31"/>
      <c r="O15" s="116"/>
      <c r="P15" s="109"/>
      <c r="Q15" s="122"/>
      <c r="R15" s="1">
        <v>8</v>
      </c>
      <c r="S15" s="47"/>
      <c r="T15" s="31"/>
      <c r="U15" s="47"/>
      <c r="V15" s="122"/>
      <c r="W15" s="1"/>
      <c r="X15" s="6"/>
      <c r="Y15" s="31"/>
      <c r="Z15" s="122"/>
      <c r="AA15" s="47"/>
      <c r="AB15" s="1"/>
      <c r="AC15" s="31"/>
      <c r="AD15" s="47"/>
      <c r="AE15" s="127"/>
      <c r="AF15" s="47"/>
      <c r="AG15" s="1"/>
      <c r="AH15" s="47"/>
      <c r="AI15" s="31"/>
      <c r="AJ15" s="1"/>
      <c r="AK15" s="31"/>
      <c r="AL15" s="1"/>
      <c r="AM15" s="31"/>
      <c r="AN15" s="47"/>
      <c r="AO15" s="122"/>
      <c r="AP15" s="31"/>
      <c r="AQ15" s="31"/>
    </row>
    <row r="16" spans="1:43" x14ac:dyDescent="0.25">
      <c r="A16" s="54" t="s">
        <v>123</v>
      </c>
      <c r="B16" s="54" t="s">
        <v>124</v>
      </c>
      <c r="C16" s="54" t="s">
        <v>57</v>
      </c>
      <c r="D16" s="24">
        <v>14</v>
      </c>
      <c r="E16" s="140">
        <f t="shared" si="0"/>
        <v>26</v>
      </c>
      <c r="F16" s="23">
        <f t="shared" si="1"/>
        <v>26</v>
      </c>
      <c r="G16" s="135">
        <f t="shared" si="2"/>
        <v>0</v>
      </c>
      <c r="H16" s="116">
        <f t="shared" si="3"/>
        <v>12</v>
      </c>
      <c r="I16" s="129">
        <f t="shared" si="4"/>
        <v>0</v>
      </c>
      <c r="J16" s="3">
        <v>12</v>
      </c>
      <c r="K16" s="31"/>
      <c r="L16" s="116"/>
      <c r="M16" s="122"/>
      <c r="N16" s="31"/>
      <c r="O16" s="116"/>
      <c r="P16" s="109"/>
      <c r="Q16" s="122"/>
      <c r="R16" s="1">
        <v>2</v>
      </c>
      <c r="S16" s="47">
        <v>2</v>
      </c>
      <c r="T16" s="31"/>
      <c r="U16" s="47"/>
      <c r="V16" s="122"/>
      <c r="W16" s="1"/>
      <c r="X16" s="6"/>
      <c r="Y16" s="31"/>
      <c r="Z16" s="122"/>
      <c r="AA16" s="47">
        <v>10</v>
      </c>
      <c r="AB16" s="1"/>
      <c r="AC16" s="31"/>
      <c r="AD16" s="47"/>
      <c r="AE16" s="127"/>
      <c r="AF16" s="47"/>
      <c r="AG16" s="1"/>
      <c r="AH16" s="47"/>
      <c r="AI16" s="31"/>
      <c r="AJ16" s="1"/>
      <c r="AK16" s="31"/>
      <c r="AL16" s="1"/>
      <c r="AM16" s="31"/>
      <c r="AN16" s="47"/>
      <c r="AO16" s="122"/>
      <c r="AP16" s="31"/>
      <c r="AQ16" s="31"/>
    </row>
    <row r="17" spans="1:43" x14ac:dyDescent="0.25">
      <c r="A17" s="54" t="s">
        <v>132</v>
      </c>
      <c r="B17" s="54" t="s">
        <v>133</v>
      </c>
      <c r="C17" s="60" t="s">
        <v>50</v>
      </c>
      <c r="D17" s="24">
        <v>15</v>
      </c>
      <c r="E17" s="140">
        <f t="shared" si="0"/>
        <v>17</v>
      </c>
      <c r="F17" s="23">
        <f t="shared" si="1"/>
        <v>15</v>
      </c>
      <c r="G17" s="135">
        <f t="shared" si="2"/>
        <v>2</v>
      </c>
      <c r="H17" s="116">
        <f t="shared" si="3"/>
        <v>15</v>
      </c>
      <c r="I17" s="129">
        <f t="shared" si="4"/>
        <v>0</v>
      </c>
      <c r="J17" s="3"/>
      <c r="K17" s="31"/>
      <c r="L17" s="116"/>
      <c r="M17" s="122"/>
      <c r="N17" s="31">
        <v>2</v>
      </c>
      <c r="O17" s="116">
        <v>15</v>
      </c>
      <c r="P17" s="109"/>
      <c r="Q17" s="122">
        <v>2</v>
      </c>
      <c r="R17" s="1"/>
      <c r="S17" s="47"/>
      <c r="T17" s="31"/>
      <c r="U17" s="47"/>
      <c r="V17" s="122"/>
      <c r="W17" s="1"/>
      <c r="X17" s="6"/>
      <c r="Y17" s="31"/>
      <c r="Z17" s="122"/>
      <c r="AA17" s="47"/>
      <c r="AB17" s="1"/>
      <c r="AC17" s="31"/>
      <c r="AD17" s="47"/>
      <c r="AE17" s="127"/>
      <c r="AF17" s="47"/>
      <c r="AG17" s="1"/>
      <c r="AH17" s="47"/>
      <c r="AI17" s="31"/>
      <c r="AJ17" s="1"/>
      <c r="AK17" s="31"/>
      <c r="AL17" s="1"/>
      <c r="AM17" s="31"/>
      <c r="AN17" s="47"/>
      <c r="AO17" s="122"/>
      <c r="AP17" s="31"/>
      <c r="AQ17" s="31"/>
    </row>
    <row r="18" spans="1:43" s="50" customFormat="1" x14ac:dyDescent="0.25">
      <c r="A18" s="60" t="s">
        <v>180</v>
      </c>
      <c r="B18" s="60" t="s">
        <v>181</v>
      </c>
      <c r="C18" s="60" t="s">
        <v>53</v>
      </c>
      <c r="D18" s="4">
        <v>16</v>
      </c>
      <c r="E18" s="140">
        <f t="shared" si="0"/>
        <v>16</v>
      </c>
      <c r="F18" s="23">
        <f t="shared" si="1"/>
        <v>8</v>
      </c>
      <c r="G18" s="135">
        <f t="shared" si="2"/>
        <v>0</v>
      </c>
      <c r="H18" s="116">
        <f t="shared" si="3"/>
        <v>0</v>
      </c>
      <c r="I18" s="129">
        <f t="shared" si="4"/>
        <v>8</v>
      </c>
      <c r="J18" s="76">
        <v>8</v>
      </c>
      <c r="K18" s="31"/>
      <c r="L18" s="116"/>
      <c r="M18" s="122">
        <v>8</v>
      </c>
      <c r="N18" s="31"/>
      <c r="O18" s="116"/>
      <c r="P18" s="109"/>
      <c r="Q18" s="122"/>
      <c r="R18" s="109"/>
      <c r="S18" s="47"/>
      <c r="T18" s="31"/>
      <c r="U18" s="47"/>
      <c r="V18" s="122"/>
      <c r="W18" s="109"/>
      <c r="X18" s="6"/>
      <c r="Y18" s="31"/>
      <c r="Z18" s="122"/>
      <c r="AA18" s="47"/>
      <c r="AB18" s="109"/>
      <c r="AC18" s="31"/>
      <c r="AD18" s="47"/>
      <c r="AE18" s="127"/>
      <c r="AF18" s="47"/>
      <c r="AG18" s="109"/>
      <c r="AH18" s="47"/>
      <c r="AI18" s="31"/>
      <c r="AJ18" s="109"/>
      <c r="AK18" s="31"/>
      <c r="AL18" s="109"/>
      <c r="AM18" s="31"/>
      <c r="AN18" s="47"/>
      <c r="AO18" s="122"/>
      <c r="AP18" s="31"/>
      <c r="AQ18" s="31"/>
    </row>
    <row r="19" spans="1:43" x14ac:dyDescent="0.25">
      <c r="A19" s="54" t="s">
        <v>806</v>
      </c>
      <c r="B19" s="54" t="s">
        <v>248</v>
      </c>
      <c r="C19" s="60" t="s">
        <v>403</v>
      </c>
      <c r="D19" s="4">
        <v>16</v>
      </c>
      <c r="E19" s="140">
        <f t="shared" si="0"/>
        <v>16</v>
      </c>
      <c r="F19" s="23">
        <f t="shared" si="1"/>
        <v>8</v>
      </c>
      <c r="G19" s="135">
        <f t="shared" si="2"/>
        <v>0</v>
      </c>
      <c r="H19" s="116">
        <f t="shared" si="3"/>
        <v>8</v>
      </c>
      <c r="I19" s="129">
        <f t="shared" si="4"/>
        <v>8</v>
      </c>
      <c r="J19" s="3"/>
      <c r="K19" s="31"/>
      <c r="L19" s="116"/>
      <c r="M19" s="122"/>
      <c r="N19" s="31"/>
      <c r="O19" s="116">
        <v>4</v>
      </c>
      <c r="P19" s="109"/>
      <c r="Q19" s="122">
        <v>1</v>
      </c>
      <c r="R19" s="1"/>
      <c r="S19" s="47"/>
      <c r="T19" s="31"/>
      <c r="U19" s="47">
        <v>4</v>
      </c>
      <c r="V19" s="122">
        <v>8</v>
      </c>
      <c r="W19" s="1"/>
      <c r="X19" s="6"/>
      <c r="Y19" s="31"/>
      <c r="Z19" s="122"/>
      <c r="AA19" s="47"/>
      <c r="AB19" s="1"/>
      <c r="AC19" s="31"/>
      <c r="AD19" s="47"/>
      <c r="AE19" s="127"/>
      <c r="AF19" s="47"/>
      <c r="AG19" s="1"/>
      <c r="AH19" s="47"/>
      <c r="AI19" s="31"/>
      <c r="AJ19" s="1"/>
      <c r="AK19" s="31"/>
      <c r="AL19" s="1"/>
      <c r="AM19" s="31"/>
      <c r="AN19" s="47"/>
      <c r="AO19" s="122"/>
      <c r="AP19" s="31"/>
      <c r="AQ19" s="31"/>
    </row>
    <row r="20" spans="1:43" s="50" customFormat="1" x14ac:dyDescent="0.25">
      <c r="A20" s="60" t="s">
        <v>154</v>
      </c>
      <c r="B20" s="60" t="s">
        <v>155</v>
      </c>
      <c r="C20" s="60" t="s">
        <v>47</v>
      </c>
      <c r="D20" s="4">
        <v>16</v>
      </c>
      <c r="E20" s="140">
        <f t="shared" si="0"/>
        <v>16</v>
      </c>
      <c r="F20" s="23">
        <f t="shared" si="1"/>
        <v>4</v>
      </c>
      <c r="G20" s="135">
        <f t="shared" si="2"/>
        <v>2</v>
      </c>
      <c r="H20" s="116">
        <f t="shared" si="3"/>
        <v>0</v>
      </c>
      <c r="I20" s="129">
        <f t="shared" si="4"/>
        <v>10</v>
      </c>
      <c r="J20" s="76"/>
      <c r="K20" s="31">
        <v>2</v>
      </c>
      <c r="L20" s="116"/>
      <c r="M20" s="122">
        <v>6</v>
      </c>
      <c r="N20" s="31"/>
      <c r="O20" s="116"/>
      <c r="P20" s="109"/>
      <c r="Q20" s="122"/>
      <c r="R20" s="109"/>
      <c r="S20" s="47"/>
      <c r="T20" s="31"/>
      <c r="U20" s="47"/>
      <c r="V20" s="122"/>
      <c r="W20" s="109">
        <v>2</v>
      </c>
      <c r="X20" s="6">
        <v>2</v>
      </c>
      <c r="Y20" s="31"/>
      <c r="Z20" s="122">
        <v>4</v>
      </c>
      <c r="AA20" s="47"/>
      <c r="AB20" s="109"/>
      <c r="AC20" s="31"/>
      <c r="AD20" s="47"/>
      <c r="AE20" s="127"/>
      <c r="AF20" s="47"/>
      <c r="AG20" s="109"/>
      <c r="AH20" s="47"/>
      <c r="AI20" s="31"/>
      <c r="AJ20" s="109"/>
      <c r="AK20" s="31"/>
      <c r="AL20" s="109"/>
      <c r="AM20" s="31"/>
      <c r="AN20" s="47"/>
      <c r="AO20" s="122"/>
      <c r="AP20" s="31"/>
      <c r="AQ20" s="31"/>
    </row>
    <row r="21" spans="1:43" x14ac:dyDescent="0.25">
      <c r="A21" s="54" t="s">
        <v>100</v>
      </c>
      <c r="B21" s="54" t="s">
        <v>101</v>
      </c>
      <c r="C21" s="60" t="s">
        <v>102</v>
      </c>
      <c r="D21" s="4">
        <v>16</v>
      </c>
      <c r="E21" s="140">
        <f t="shared" si="0"/>
        <v>16</v>
      </c>
      <c r="F21" s="23">
        <f t="shared" si="1"/>
        <v>10</v>
      </c>
      <c r="G21" s="135">
        <f t="shared" si="2"/>
        <v>0</v>
      </c>
      <c r="H21" s="116">
        <f t="shared" si="3"/>
        <v>0</v>
      </c>
      <c r="I21" s="129">
        <f t="shared" si="4"/>
        <v>6</v>
      </c>
      <c r="J21" s="3"/>
      <c r="K21" s="31"/>
      <c r="L21" s="116"/>
      <c r="M21" s="122"/>
      <c r="N21" s="31"/>
      <c r="O21" s="116"/>
      <c r="P21" s="109"/>
      <c r="Q21" s="122"/>
      <c r="R21" s="1"/>
      <c r="S21" s="47"/>
      <c r="T21" s="31"/>
      <c r="U21" s="47"/>
      <c r="V21" s="122"/>
      <c r="W21" s="1">
        <v>6</v>
      </c>
      <c r="X21" s="6">
        <v>4</v>
      </c>
      <c r="Y21" s="31"/>
      <c r="Z21" s="122">
        <v>6</v>
      </c>
      <c r="AA21" s="47"/>
      <c r="AB21" s="1"/>
      <c r="AC21" s="31"/>
      <c r="AD21" s="47"/>
      <c r="AE21" s="127"/>
      <c r="AF21" s="47"/>
      <c r="AG21" s="1"/>
      <c r="AH21" s="47"/>
      <c r="AI21" s="31"/>
      <c r="AJ21" s="1"/>
      <c r="AK21" s="31"/>
      <c r="AL21" s="1"/>
      <c r="AM21" s="31"/>
      <c r="AN21" s="47"/>
      <c r="AO21" s="122"/>
      <c r="AP21" s="31"/>
      <c r="AQ21" s="31"/>
    </row>
    <row r="22" spans="1:43" x14ac:dyDescent="0.25">
      <c r="A22" s="54" t="s">
        <v>156</v>
      </c>
      <c r="B22" s="54" t="s">
        <v>157</v>
      </c>
      <c r="C22" s="60" t="s">
        <v>47</v>
      </c>
      <c r="D22" s="4">
        <v>20</v>
      </c>
      <c r="E22" s="140">
        <f t="shared" si="0"/>
        <v>14</v>
      </c>
      <c r="F22" s="23">
        <f t="shared" si="1"/>
        <v>14</v>
      </c>
      <c r="G22" s="135">
        <f t="shared" si="2"/>
        <v>0</v>
      </c>
      <c r="H22" s="116">
        <f t="shared" si="3"/>
        <v>14</v>
      </c>
      <c r="I22" s="129">
        <f t="shared" si="4"/>
        <v>0</v>
      </c>
      <c r="J22" s="3"/>
      <c r="K22" s="31"/>
      <c r="L22" s="116"/>
      <c r="M22" s="122"/>
      <c r="N22" s="31"/>
      <c r="O22" s="116"/>
      <c r="P22" s="109"/>
      <c r="Q22" s="122"/>
      <c r="R22" s="1"/>
      <c r="S22" s="47">
        <v>8</v>
      </c>
      <c r="T22" s="31"/>
      <c r="U22" s="47"/>
      <c r="V22" s="122"/>
      <c r="W22" s="1"/>
      <c r="X22" s="6"/>
      <c r="Y22" s="31"/>
      <c r="Z22" s="122"/>
      <c r="AA22" s="47">
        <v>6</v>
      </c>
      <c r="AB22" s="1"/>
      <c r="AC22" s="31"/>
      <c r="AD22" s="47"/>
      <c r="AE22" s="127"/>
      <c r="AF22" s="47"/>
      <c r="AG22" s="1"/>
      <c r="AH22" s="47"/>
      <c r="AI22" s="31"/>
      <c r="AJ22" s="1"/>
      <c r="AK22" s="31"/>
      <c r="AL22" s="1"/>
      <c r="AM22" s="31"/>
      <c r="AN22" s="47"/>
      <c r="AO22" s="122"/>
      <c r="AP22" s="31"/>
      <c r="AQ22" s="31"/>
    </row>
    <row r="23" spans="1:43" x14ac:dyDescent="0.25">
      <c r="A23" s="54" t="s">
        <v>645</v>
      </c>
      <c r="B23" s="54" t="s">
        <v>86</v>
      </c>
      <c r="C23" s="54" t="s">
        <v>95</v>
      </c>
      <c r="D23" s="4">
        <v>21</v>
      </c>
      <c r="E23" s="140">
        <f t="shared" si="0"/>
        <v>12</v>
      </c>
      <c r="F23" s="23">
        <f t="shared" si="1"/>
        <v>8</v>
      </c>
      <c r="G23" s="135">
        <f t="shared" si="2"/>
        <v>0</v>
      </c>
      <c r="H23" s="116">
        <f t="shared" si="3"/>
        <v>8</v>
      </c>
      <c r="I23" s="129">
        <f t="shared" si="4"/>
        <v>4</v>
      </c>
      <c r="J23" s="3"/>
      <c r="K23" s="31"/>
      <c r="L23" s="116">
        <v>4</v>
      </c>
      <c r="M23" s="122"/>
      <c r="N23" s="31"/>
      <c r="O23" s="116"/>
      <c r="P23" s="109"/>
      <c r="Q23" s="122"/>
      <c r="R23" s="1"/>
      <c r="S23" s="47">
        <v>4</v>
      </c>
      <c r="T23" s="31"/>
      <c r="U23" s="47"/>
      <c r="V23" s="122">
        <v>2</v>
      </c>
      <c r="W23" s="1"/>
      <c r="X23" s="6"/>
      <c r="Y23" s="31"/>
      <c r="Z23" s="122">
        <v>2</v>
      </c>
      <c r="AA23" s="47"/>
      <c r="AB23" s="1"/>
      <c r="AC23" s="31"/>
      <c r="AD23" s="47"/>
      <c r="AE23" s="127"/>
      <c r="AF23" s="47"/>
      <c r="AG23" s="1"/>
      <c r="AH23" s="47"/>
      <c r="AI23" s="31"/>
      <c r="AJ23" s="1"/>
      <c r="AK23" s="31"/>
      <c r="AL23" s="1"/>
      <c r="AM23" s="31"/>
      <c r="AN23" s="47"/>
      <c r="AO23" s="122"/>
      <c r="AP23" s="31"/>
      <c r="AQ23" s="31"/>
    </row>
    <row r="24" spans="1:43" x14ac:dyDescent="0.25">
      <c r="A24" s="54" t="s">
        <v>149</v>
      </c>
      <c r="B24" s="54" t="s">
        <v>150</v>
      </c>
      <c r="C24" s="60" t="s">
        <v>102</v>
      </c>
      <c r="D24" s="4">
        <v>21</v>
      </c>
      <c r="E24" s="140">
        <f t="shared" si="0"/>
        <v>12</v>
      </c>
      <c r="F24" s="23">
        <f t="shared" si="1"/>
        <v>8</v>
      </c>
      <c r="G24" s="135">
        <f t="shared" si="2"/>
        <v>4</v>
      </c>
      <c r="H24" s="116">
        <f t="shared" si="3"/>
        <v>8</v>
      </c>
      <c r="I24" s="129">
        <f t="shared" si="4"/>
        <v>0</v>
      </c>
      <c r="J24" s="3"/>
      <c r="K24" s="31">
        <v>4</v>
      </c>
      <c r="L24" s="116"/>
      <c r="M24" s="122"/>
      <c r="N24" s="31"/>
      <c r="O24" s="116"/>
      <c r="P24" s="109"/>
      <c r="Q24" s="122"/>
      <c r="R24" s="1"/>
      <c r="S24" s="47"/>
      <c r="T24" s="31"/>
      <c r="U24" s="47"/>
      <c r="V24" s="122"/>
      <c r="W24" s="1"/>
      <c r="X24" s="6"/>
      <c r="Y24" s="31"/>
      <c r="Z24" s="122"/>
      <c r="AA24" s="47">
        <v>8</v>
      </c>
      <c r="AB24" s="1"/>
      <c r="AC24" s="31"/>
      <c r="AD24" s="47"/>
      <c r="AE24" s="127"/>
      <c r="AF24" s="47"/>
      <c r="AG24" s="1"/>
      <c r="AH24" s="47"/>
      <c r="AI24" s="31"/>
      <c r="AJ24" s="1"/>
      <c r="AK24" s="31"/>
      <c r="AL24" s="1"/>
      <c r="AM24" s="31"/>
      <c r="AN24" s="47"/>
      <c r="AO24" s="122"/>
      <c r="AP24" s="31"/>
      <c r="AQ24" s="31"/>
    </row>
    <row r="25" spans="1:43" x14ac:dyDescent="0.25">
      <c r="A25" s="54" t="s">
        <v>146</v>
      </c>
      <c r="B25" s="54" t="s">
        <v>135</v>
      </c>
      <c r="C25" s="54" t="s">
        <v>47</v>
      </c>
      <c r="D25" s="4">
        <v>23</v>
      </c>
      <c r="E25" s="140">
        <f t="shared" si="0"/>
        <v>11</v>
      </c>
      <c r="F25" s="23">
        <f t="shared" si="1"/>
        <v>10</v>
      </c>
      <c r="G25" s="135">
        <f t="shared" si="2"/>
        <v>0</v>
      </c>
      <c r="H25" s="116">
        <f t="shared" si="3"/>
        <v>0</v>
      </c>
      <c r="I25" s="129">
        <f t="shared" si="4"/>
        <v>1</v>
      </c>
      <c r="J25" s="3">
        <v>10</v>
      </c>
      <c r="K25" s="31"/>
      <c r="L25" s="116"/>
      <c r="M25" s="122">
        <v>1</v>
      </c>
      <c r="N25" s="31"/>
      <c r="O25" s="116"/>
      <c r="P25" s="109"/>
      <c r="Q25" s="122"/>
      <c r="R25" s="1"/>
      <c r="S25" s="47"/>
      <c r="T25" s="31"/>
      <c r="U25" s="47"/>
      <c r="V25" s="122"/>
      <c r="W25" s="1"/>
      <c r="X25" s="6"/>
      <c r="Y25" s="31"/>
      <c r="Z25" s="122"/>
      <c r="AA25" s="47"/>
      <c r="AB25" s="1"/>
      <c r="AC25" s="31"/>
      <c r="AD25" s="47"/>
      <c r="AE25" s="127"/>
      <c r="AF25" s="47"/>
      <c r="AG25" s="1"/>
      <c r="AH25" s="47"/>
      <c r="AI25" s="31"/>
      <c r="AJ25" s="1"/>
      <c r="AK25" s="31"/>
      <c r="AL25" s="1"/>
      <c r="AM25" s="31"/>
      <c r="AN25" s="47"/>
      <c r="AO25" s="122"/>
      <c r="AP25" s="31"/>
      <c r="AQ25" s="31"/>
    </row>
    <row r="26" spans="1:43" x14ac:dyDescent="0.25">
      <c r="A26" s="54" t="s">
        <v>644</v>
      </c>
      <c r="B26" s="54" t="s">
        <v>181</v>
      </c>
      <c r="C26" s="60" t="s">
        <v>57</v>
      </c>
      <c r="D26" s="4">
        <v>24</v>
      </c>
      <c r="E26" s="140">
        <f t="shared" si="0"/>
        <v>6</v>
      </c>
      <c r="F26" s="23">
        <f t="shared" si="1"/>
        <v>6</v>
      </c>
      <c r="G26" s="135">
        <f t="shared" si="2"/>
        <v>0</v>
      </c>
      <c r="H26" s="116">
        <f t="shared" si="3"/>
        <v>6</v>
      </c>
      <c r="I26" s="129">
        <f t="shared" si="4"/>
        <v>0</v>
      </c>
      <c r="J26" s="3"/>
      <c r="K26" s="31"/>
      <c r="L26" s="116">
        <v>6</v>
      </c>
      <c r="M26" s="122"/>
      <c r="N26" s="31"/>
      <c r="O26" s="116"/>
      <c r="P26" s="109"/>
      <c r="Q26" s="122"/>
      <c r="R26" s="1"/>
      <c r="S26" s="47"/>
      <c r="T26" s="31"/>
      <c r="U26" s="47"/>
      <c r="V26" s="122"/>
      <c r="W26" s="1"/>
      <c r="X26" s="6"/>
      <c r="Y26" s="31"/>
      <c r="Z26" s="122"/>
      <c r="AA26" s="47"/>
      <c r="AB26" s="1"/>
      <c r="AC26" s="31"/>
      <c r="AD26" s="47"/>
      <c r="AE26" s="127"/>
      <c r="AF26" s="47"/>
      <c r="AG26" s="1"/>
      <c r="AH26" s="47"/>
      <c r="AI26" s="31"/>
      <c r="AJ26" s="1"/>
      <c r="AK26" s="31"/>
      <c r="AL26" s="1"/>
      <c r="AM26" s="31"/>
      <c r="AN26" s="47"/>
      <c r="AO26" s="122"/>
      <c r="AP26" s="31"/>
      <c r="AQ26" s="31"/>
    </row>
    <row r="27" spans="1:43" s="50" customFormat="1" x14ac:dyDescent="0.25">
      <c r="A27" s="60" t="s">
        <v>207</v>
      </c>
      <c r="B27" s="60" t="s">
        <v>164</v>
      </c>
      <c r="C27" s="60" t="s">
        <v>195</v>
      </c>
      <c r="D27" s="4">
        <v>24</v>
      </c>
      <c r="E27" s="140">
        <f t="shared" si="0"/>
        <v>6</v>
      </c>
      <c r="F27" s="23">
        <f t="shared" si="1"/>
        <v>6</v>
      </c>
      <c r="G27" s="135">
        <f t="shared" si="2"/>
        <v>0</v>
      </c>
      <c r="H27" s="116">
        <f t="shared" si="3"/>
        <v>6</v>
      </c>
      <c r="I27" s="129">
        <f t="shared" si="4"/>
        <v>0</v>
      </c>
      <c r="J27" s="76"/>
      <c r="K27" s="31"/>
      <c r="L27" s="116"/>
      <c r="M27" s="122"/>
      <c r="N27" s="31"/>
      <c r="O27" s="116"/>
      <c r="P27" s="109"/>
      <c r="Q27" s="122"/>
      <c r="R27" s="109"/>
      <c r="S27" s="47">
        <v>6</v>
      </c>
      <c r="T27" s="31"/>
      <c r="U27" s="47"/>
      <c r="V27" s="122"/>
      <c r="W27" s="109"/>
      <c r="X27" s="6"/>
      <c r="Y27" s="31"/>
      <c r="Z27" s="122"/>
      <c r="AA27" s="47"/>
      <c r="AB27" s="109"/>
      <c r="AC27" s="31"/>
      <c r="AD27" s="47"/>
      <c r="AE27" s="127"/>
      <c r="AF27" s="47"/>
      <c r="AG27" s="109"/>
      <c r="AH27" s="47"/>
      <c r="AI27" s="31"/>
      <c r="AJ27" s="109"/>
      <c r="AK27" s="31"/>
      <c r="AL27" s="109"/>
      <c r="AM27" s="31"/>
      <c r="AN27" s="47"/>
      <c r="AO27" s="122"/>
      <c r="AP27" s="31"/>
      <c r="AQ27" s="31"/>
    </row>
    <row r="28" spans="1:43" x14ac:dyDescent="0.25">
      <c r="A28" s="54" t="s">
        <v>139</v>
      </c>
      <c r="B28" s="54" t="s">
        <v>140</v>
      </c>
      <c r="C28" s="54" t="s">
        <v>95</v>
      </c>
      <c r="D28" s="4">
        <v>24</v>
      </c>
      <c r="E28" s="140">
        <f t="shared" si="0"/>
        <v>6</v>
      </c>
      <c r="F28" s="23">
        <f t="shared" si="1"/>
        <v>0</v>
      </c>
      <c r="G28" s="135">
        <f t="shared" si="2"/>
        <v>2</v>
      </c>
      <c r="H28" s="116">
        <f t="shared" si="3"/>
        <v>0</v>
      </c>
      <c r="I28" s="129">
        <f t="shared" si="4"/>
        <v>4</v>
      </c>
      <c r="J28" s="3"/>
      <c r="K28" s="31"/>
      <c r="L28" s="116"/>
      <c r="M28" s="122"/>
      <c r="N28" s="31"/>
      <c r="O28" s="116"/>
      <c r="P28" s="109"/>
      <c r="Q28" s="122"/>
      <c r="R28" s="1"/>
      <c r="S28" s="47"/>
      <c r="T28" s="31">
        <v>2</v>
      </c>
      <c r="U28" s="47"/>
      <c r="V28" s="122">
        <v>4</v>
      </c>
      <c r="W28" s="1"/>
      <c r="X28" s="6"/>
      <c r="Y28" s="31"/>
      <c r="Z28" s="122"/>
      <c r="AA28" s="47"/>
      <c r="AB28" s="1"/>
      <c r="AC28" s="31"/>
      <c r="AD28" s="47"/>
      <c r="AE28" s="127"/>
      <c r="AF28" s="47"/>
      <c r="AG28" s="1"/>
      <c r="AH28" s="47"/>
      <c r="AI28" s="31"/>
      <c r="AJ28" s="1"/>
      <c r="AK28" s="31"/>
      <c r="AL28" s="1"/>
      <c r="AM28" s="31"/>
      <c r="AN28" s="47"/>
      <c r="AO28" s="122"/>
      <c r="AP28" s="31"/>
      <c r="AQ28" s="31"/>
    </row>
    <row r="29" spans="1:43" x14ac:dyDescent="0.25">
      <c r="A29" s="54" t="s">
        <v>119</v>
      </c>
      <c r="B29" s="54" t="s">
        <v>120</v>
      </c>
      <c r="C29" s="60" t="s">
        <v>66</v>
      </c>
      <c r="D29" s="4">
        <v>27</v>
      </c>
      <c r="E29" s="140">
        <f t="shared" si="0"/>
        <v>4</v>
      </c>
      <c r="F29" s="23">
        <f t="shared" si="1"/>
        <v>4</v>
      </c>
      <c r="G29" s="135">
        <f t="shared" si="2"/>
        <v>0</v>
      </c>
      <c r="H29" s="116">
        <f t="shared" si="3"/>
        <v>0</v>
      </c>
      <c r="I29" s="129">
        <f t="shared" si="4"/>
        <v>0</v>
      </c>
      <c r="J29" s="3"/>
      <c r="K29" s="31"/>
      <c r="L29" s="116"/>
      <c r="M29" s="122"/>
      <c r="N29" s="31"/>
      <c r="O29" s="116"/>
      <c r="P29" s="109"/>
      <c r="Q29" s="122"/>
      <c r="R29" s="1">
        <v>4</v>
      </c>
      <c r="S29" s="47"/>
      <c r="T29" s="31"/>
      <c r="U29" s="47"/>
      <c r="V29" s="122"/>
      <c r="W29" s="1"/>
      <c r="X29" s="6"/>
      <c r="Y29" s="31"/>
      <c r="Z29" s="122"/>
      <c r="AA29" s="47"/>
      <c r="AB29" s="1"/>
      <c r="AC29" s="31"/>
      <c r="AD29" s="47"/>
      <c r="AE29" s="127"/>
      <c r="AF29" s="47"/>
      <c r="AG29" s="1"/>
      <c r="AH29" s="47"/>
      <c r="AI29" s="31"/>
      <c r="AJ29" s="1"/>
      <c r="AK29" s="31"/>
      <c r="AL29" s="1"/>
      <c r="AM29" s="31"/>
      <c r="AN29" s="47"/>
      <c r="AO29" s="122"/>
      <c r="AP29" s="31"/>
      <c r="AQ29" s="31"/>
    </row>
    <row r="30" spans="1:43" x14ac:dyDescent="0.25">
      <c r="A30" s="54" t="s">
        <v>105</v>
      </c>
      <c r="B30" s="54" t="s">
        <v>106</v>
      </c>
      <c r="C30" s="54" t="s">
        <v>107</v>
      </c>
      <c r="D30" s="4">
        <v>27</v>
      </c>
      <c r="E30" s="140">
        <f t="shared" si="0"/>
        <v>4</v>
      </c>
      <c r="F30" s="23">
        <f t="shared" si="1"/>
        <v>0</v>
      </c>
      <c r="G30" s="135">
        <f t="shared" si="2"/>
        <v>4</v>
      </c>
      <c r="H30" s="116">
        <f t="shared" si="3"/>
        <v>0</v>
      </c>
      <c r="I30" s="129">
        <f t="shared" si="4"/>
        <v>0</v>
      </c>
      <c r="J30" s="3"/>
      <c r="K30" s="31"/>
      <c r="L30" s="116"/>
      <c r="M30" s="122"/>
      <c r="N30" s="31"/>
      <c r="O30" s="116"/>
      <c r="P30" s="109"/>
      <c r="Q30" s="122"/>
      <c r="R30" s="1"/>
      <c r="S30" s="47"/>
      <c r="T30" s="31">
        <v>4</v>
      </c>
      <c r="U30" s="47"/>
      <c r="V30" s="122"/>
      <c r="W30" s="1"/>
      <c r="X30" s="6"/>
      <c r="Y30" s="31"/>
      <c r="Z30" s="122"/>
      <c r="AA30" s="47"/>
      <c r="AB30" s="1"/>
      <c r="AC30" s="31"/>
      <c r="AD30" s="47"/>
      <c r="AE30" s="127"/>
      <c r="AF30" s="47"/>
      <c r="AG30" s="1"/>
      <c r="AH30" s="47"/>
      <c r="AI30" s="31"/>
      <c r="AJ30" s="1"/>
      <c r="AK30" s="31"/>
      <c r="AL30" s="1"/>
      <c r="AM30" s="31"/>
      <c r="AN30" s="47"/>
      <c r="AO30" s="122"/>
      <c r="AP30" s="31"/>
      <c r="AQ30" s="31"/>
    </row>
    <row r="31" spans="1:43" x14ac:dyDescent="0.25">
      <c r="A31" s="54" t="s">
        <v>113</v>
      </c>
      <c r="B31" s="54" t="s">
        <v>114</v>
      </c>
      <c r="C31" s="54" t="s">
        <v>95</v>
      </c>
      <c r="D31" s="4">
        <v>29</v>
      </c>
      <c r="E31" s="140">
        <f t="shared" si="0"/>
        <v>2</v>
      </c>
      <c r="F31" s="23">
        <f t="shared" si="1"/>
        <v>2</v>
      </c>
      <c r="G31" s="135">
        <f t="shared" si="2"/>
        <v>0</v>
      </c>
      <c r="H31" s="116">
        <f t="shared" si="3"/>
        <v>0</v>
      </c>
      <c r="I31" s="129">
        <f t="shared" si="4"/>
        <v>0</v>
      </c>
      <c r="J31" s="3">
        <v>2</v>
      </c>
      <c r="K31" s="31"/>
      <c r="L31" s="116"/>
      <c r="M31" s="122"/>
      <c r="N31" s="31"/>
      <c r="O31" s="116"/>
      <c r="P31" s="109"/>
      <c r="Q31" s="122"/>
      <c r="R31" s="1"/>
      <c r="S31" s="47"/>
      <c r="T31" s="31"/>
      <c r="U31" s="47"/>
      <c r="V31" s="122"/>
      <c r="W31" s="1"/>
      <c r="X31" s="6"/>
      <c r="Y31" s="31"/>
      <c r="Z31" s="122"/>
      <c r="AA31" s="47"/>
      <c r="AB31" s="1"/>
      <c r="AC31" s="31"/>
      <c r="AD31" s="47"/>
      <c r="AE31" s="127"/>
      <c r="AF31" s="47"/>
      <c r="AG31" s="1"/>
      <c r="AH31" s="47"/>
      <c r="AI31" s="31"/>
      <c r="AJ31" s="1"/>
      <c r="AK31" s="31"/>
      <c r="AL31" s="1"/>
      <c r="AM31" s="31"/>
      <c r="AN31" s="47"/>
      <c r="AO31" s="122"/>
      <c r="AP31" s="31"/>
      <c r="AQ31" s="31"/>
    </row>
    <row r="32" spans="1:43" x14ac:dyDescent="0.25">
      <c r="A32" s="54" t="s">
        <v>125</v>
      </c>
      <c r="B32" s="54" t="s">
        <v>126</v>
      </c>
      <c r="C32" s="55" t="s">
        <v>102</v>
      </c>
      <c r="D32" s="4">
        <v>29</v>
      </c>
      <c r="E32" s="140">
        <f t="shared" si="0"/>
        <v>2</v>
      </c>
      <c r="F32" s="23">
        <f t="shared" si="1"/>
        <v>0</v>
      </c>
      <c r="G32" s="135">
        <f t="shared" si="2"/>
        <v>0</v>
      </c>
      <c r="H32" s="116">
        <f t="shared" si="3"/>
        <v>0</v>
      </c>
      <c r="I32" s="129">
        <f t="shared" si="4"/>
        <v>2</v>
      </c>
      <c r="J32" s="48"/>
      <c r="K32" s="31"/>
      <c r="L32" s="116"/>
      <c r="M32" s="123">
        <v>2</v>
      </c>
      <c r="N32" s="31"/>
      <c r="O32" s="116"/>
      <c r="P32" s="49"/>
      <c r="Q32" s="123"/>
      <c r="R32" s="49"/>
      <c r="S32" s="119"/>
      <c r="T32" s="31"/>
      <c r="U32" s="119"/>
      <c r="V32" s="123"/>
      <c r="W32" s="49"/>
      <c r="X32" s="6"/>
      <c r="Y32" s="117"/>
      <c r="Z32" s="123"/>
      <c r="AA32" s="119"/>
      <c r="AB32" s="49"/>
      <c r="AC32" s="31"/>
      <c r="AD32" s="119"/>
      <c r="AE32" s="123"/>
      <c r="AF32" s="119"/>
      <c r="AG32" s="49"/>
      <c r="AH32" s="119"/>
      <c r="AI32" s="31"/>
      <c r="AJ32" s="49"/>
      <c r="AK32" s="31"/>
      <c r="AL32" s="49"/>
      <c r="AM32" s="31"/>
      <c r="AN32" s="119"/>
      <c r="AO32" s="123"/>
      <c r="AP32" s="31"/>
      <c r="AQ32" s="31"/>
    </row>
    <row r="33" spans="1:43" x14ac:dyDescent="0.25">
      <c r="A33" s="54" t="s">
        <v>87</v>
      </c>
      <c r="B33" s="54" t="s">
        <v>88</v>
      </c>
      <c r="C33" s="55" t="s">
        <v>51</v>
      </c>
      <c r="D33" s="4"/>
      <c r="E33" s="140">
        <f t="shared" si="0"/>
        <v>0</v>
      </c>
      <c r="F33" s="23">
        <f t="shared" si="1"/>
        <v>0</v>
      </c>
      <c r="G33" s="135">
        <f t="shared" si="2"/>
        <v>0</v>
      </c>
      <c r="H33" s="116">
        <f t="shared" si="3"/>
        <v>0</v>
      </c>
      <c r="I33" s="129">
        <f t="shared" si="4"/>
        <v>0</v>
      </c>
      <c r="J33" s="76"/>
      <c r="K33" s="31"/>
      <c r="L33" s="116"/>
      <c r="M33" s="122"/>
      <c r="N33" s="31"/>
      <c r="O33" s="116"/>
      <c r="P33" s="109"/>
      <c r="Q33" s="122"/>
      <c r="R33" s="109"/>
      <c r="S33" s="47"/>
      <c r="T33" s="31"/>
      <c r="U33" s="47"/>
      <c r="V33" s="122"/>
      <c r="W33" s="109"/>
      <c r="X33" s="6"/>
      <c r="Y33" s="31"/>
      <c r="Z33" s="122"/>
      <c r="AA33" s="47"/>
      <c r="AB33" s="109"/>
      <c r="AC33" s="31"/>
      <c r="AD33" s="47"/>
      <c r="AE33" s="122"/>
      <c r="AF33" s="47"/>
      <c r="AG33" s="109"/>
      <c r="AH33" s="47"/>
      <c r="AI33" s="31"/>
      <c r="AJ33" s="109"/>
      <c r="AK33" s="31"/>
      <c r="AL33" s="109"/>
      <c r="AM33" s="31"/>
      <c r="AN33" s="47"/>
      <c r="AO33" s="122"/>
      <c r="AP33" s="31"/>
      <c r="AQ33" s="31"/>
    </row>
    <row r="34" spans="1:43" x14ac:dyDescent="0.25">
      <c r="A34" s="54" t="s">
        <v>93</v>
      </c>
      <c r="B34" s="54" t="s">
        <v>94</v>
      </c>
      <c r="C34" s="55" t="s">
        <v>95</v>
      </c>
      <c r="D34" s="4"/>
      <c r="E34" s="140">
        <f t="shared" si="0"/>
        <v>0</v>
      </c>
      <c r="F34" s="23">
        <f t="shared" si="1"/>
        <v>0</v>
      </c>
      <c r="G34" s="135">
        <f t="shared" si="2"/>
        <v>0</v>
      </c>
      <c r="H34" s="116">
        <f t="shared" si="3"/>
        <v>0</v>
      </c>
      <c r="I34" s="129">
        <f t="shared" si="4"/>
        <v>0</v>
      </c>
      <c r="J34" s="76"/>
      <c r="K34" s="31"/>
      <c r="L34" s="116"/>
      <c r="M34" s="122"/>
      <c r="N34" s="31"/>
      <c r="O34" s="116"/>
      <c r="P34" s="109"/>
      <c r="Q34" s="122"/>
      <c r="R34" s="109"/>
      <c r="S34" s="47"/>
      <c r="T34" s="31"/>
      <c r="U34" s="47"/>
      <c r="V34" s="122"/>
      <c r="W34" s="109"/>
      <c r="X34" s="6"/>
      <c r="Y34" s="31"/>
      <c r="Z34" s="122"/>
      <c r="AA34" s="47"/>
      <c r="AB34" s="109"/>
      <c r="AC34" s="31"/>
      <c r="AD34" s="47"/>
      <c r="AE34" s="122"/>
      <c r="AF34" s="47"/>
      <c r="AG34" s="109"/>
      <c r="AH34" s="47"/>
      <c r="AI34" s="31"/>
      <c r="AJ34" s="52"/>
      <c r="AK34" s="31"/>
      <c r="AL34" s="52"/>
      <c r="AM34" s="31"/>
      <c r="AN34" s="47"/>
      <c r="AO34" s="122"/>
      <c r="AP34" s="31"/>
      <c r="AQ34" s="31"/>
    </row>
    <row r="35" spans="1:43" x14ac:dyDescent="0.25">
      <c r="A35" s="54" t="s">
        <v>96</v>
      </c>
      <c r="B35" s="54" t="s">
        <v>97</v>
      </c>
      <c r="C35" s="55" t="s">
        <v>54</v>
      </c>
      <c r="D35" s="4"/>
      <c r="E35" s="140">
        <f t="shared" ref="E35:E66" si="5">SUM(F35,G35,I35)</f>
        <v>0</v>
      </c>
      <c r="F35" s="23">
        <f t="shared" ref="F35:F66" si="6">SUM(H35,J35,P35,R35,W35,AB35,AG35,AJ35,AL35,X35)</f>
        <v>0</v>
      </c>
      <c r="G35" s="135">
        <f t="shared" ref="G35:G66" si="7">SUM(K35,N35,T35,AC35,AI35,AK35,AM35,AQ35,AP35,Y35)</f>
        <v>0</v>
      </c>
      <c r="H35" s="116">
        <f t="shared" ref="H35:H66" si="8">SUM(L35,O35,S35,U35,AA35,AD36,AD35,AD36,AF35,AH35,AN35)</f>
        <v>0</v>
      </c>
      <c r="I35" s="129">
        <f t="shared" ref="I35:I66" si="9">SUM(M35,AE35,AO35,V35,Z35)</f>
        <v>0</v>
      </c>
      <c r="J35" s="76"/>
      <c r="K35" s="31"/>
      <c r="L35" s="116"/>
      <c r="M35" s="122"/>
      <c r="N35" s="31"/>
      <c r="O35" s="116"/>
      <c r="P35" s="109"/>
      <c r="Q35" s="122"/>
      <c r="R35" s="109"/>
      <c r="S35" s="47"/>
      <c r="T35" s="31"/>
      <c r="U35" s="47"/>
      <c r="V35" s="122"/>
      <c r="W35" s="109"/>
      <c r="X35" s="6"/>
      <c r="Y35" s="31"/>
      <c r="Z35" s="122"/>
      <c r="AA35" s="47"/>
      <c r="AB35" s="109"/>
      <c r="AC35" s="31"/>
      <c r="AD35" s="47"/>
      <c r="AE35" s="122"/>
      <c r="AF35" s="47"/>
      <c r="AG35" s="109"/>
      <c r="AH35" s="47"/>
      <c r="AI35" s="31"/>
      <c r="AJ35" s="109"/>
      <c r="AK35" s="31"/>
      <c r="AL35" s="52"/>
      <c r="AM35" s="31"/>
      <c r="AN35" s="47"/>
      <c r="AO35" s="122"/>
      <c r="AP35" s="31"/>
      <c r="AQ35" s="31"/>
    </row>
    <row r="36" spans="1:43" x14ac:dyDescent="0.25">
      <c r="A36" s="54" t="s">
        <v>110</v>
      </c>
      <c r="B36" s="54" t="s">
        <v>99</v>
      </c>
      <c r="C36" s="55" t="s">
        <v>57</v>
      </c>
      <c r="D36" s="4"/>
      <c r="E36" s="140">
        <f t="shared" si="5"/>
        <v>0</v>
      </c>
      <c r="F36" s="23">
        <f t="shared" si="6"/>
        <v>0</v>
      </c>
      <c r="G36" s="135">
        <f t="shared" si="7"/>
        <v>0</v>
      </c>
      <c r="H36" s="116">
        <f t="shared" si="8"/>
        <v>0</v>
      </c>
      <c r="I36" s="129">
        <f t="shared" si="9"/>
        <v>0</v>
      </c>
      <c r="J36" s="53"/>
      <c r="K36" s="31"/>
      <c r="L36" s="116"/>
      <c r="M36" s="122"/>
      <c r="N36" s="31"/>
      <c r="O36" s="116"/>
      <c r="P36" s="109"/>
      <c r="Q36" s="122"/>
      <c r="R36" s="52"/>
      <c r="S36" s="47"/>
      <c r="T36" s="31"/>
      <c r="U36" s="47"/>
      <c r="V36" s="122"/>
      <c r="W36" s="52"/>
      <c r="X36" s="6"/>
      <c r="Y36" s="31"/>
      <c r="Z36" s="122"/>
      <c r="AA36" s="47"/>
      <c r="AB36" s="52"/>
      <c r="AC36" s="31"/>
      <c r="AD36" s="47"/>
      <c r="AE36" s="122"/>
      <c r="AF36" s="47"/>
      <c r="AG36" s="52"/>
      <c r="AH36" s="47"/>
      <c r="AI36" s="31"/>
      <c r="AJ36" s="52"/>
      <c r="AK36" s="31"/>
      <c r="AL36" s="52"/>
      <c r="AM36" s="31"/>
      <c r="AN36" s="47"/>
      <c r="AO36" s="122"/>
      <c r="AP36" s="31"/>
      <c r="AQ36" s="31"/>
    </row>
    <row r="37" spans="1:43" x14ac:dyDescent="0.25">
      <c r="A37" s="54" t="s">
        <v>111</v>
      </c>
      <c r="B37" s="54" t="s">
        <v>112</v>
      </c>
      <c r="C37" s="55" t="s">
        <v>57</v>
      </c>
      <c r="D37" s="4"/>
      <c r="E37" s="140">
        <f t="shared" si="5"/>
        <v>0</v>
      </c>
      <c r="F37" s="23">
        <f t="shared" si="6"/>
        <v>0</v>
      </c>
      <c r="G37" s="135">
        <f t="shared" si="7"/>
        <v>0</v>
      </c>
      <c r="H37" s="116">
        <f t="shared" si="8"/>
        <v>0</v>
      </c>
      <c r="I37" s="129">
        <f t="shared" si="9"/>
        <v>0</v>
      </c>
      <c r="J37" s="53"/>
      <c r="K37" s="31"/>
      <c r="L37" s="116"/>
      <c r="M37" s="122"/>
      <c r="N37" s="31"/>
      <c r="O37" s="116"/>
      <c r="P37" s="109"/>
      <c r="Q37" s="122"/>
      <c r="R37" s="52"/>
      <c r="S37" s="47"/>
      <c r="T37" s="31"/>
      <c r="U37" s="47"/>
      <c r="V37" s="122"/>
      <c r="W37" s="52"/>
      <c r="X37" s="6"/>
      <c r="Y37" s="31"/>
      <c r="Z37" s="122"/>
      <c r="AA37" s="47"/>
      <c r="AB37" s="52"/>
      <c r="AC37" s="31"/>
      <c r="AD37" s="47"/>
      <c r="AE37" s="122"/>
      <c r="AF37" s="47"/>
      <c r="AG37" s="52"/>
      <c r="AH37" s="47"/>
      <c r="AI37" s="31"/>
      <c r="AJ37" s="52"/>
      <c r="AK37" s="31"/>
      <c r="AL37" s="52"/>
      <c r="AM37" s="31"/>
      <c r="AN37" s="47"/>
      <c r="AO37" s="122"/>
      <c r="AP37" s="31"/>
      <c r="AQ37" s="31"/>
    </row>
    <row r="38" spans="1:43" x14ac:dyDescent="0.25">
      <c r="A38" s="54" t="s">
        <v>115</v>
      </c>
      <c r="B38" s="54" t="s">
        <v>116</v>
      </c>
      <c r="C38" s="55" t="s">
        <v>50</v>
      </c>
      <c r="D38" s="4"/>
      <c r="E38" s="140">
        <f t="shared" si="5"/>
        <v>0</v>
      </c>
      <c r="F38" s="23">
        <f t="shared" si="6"/>
        <v>0</v>
      </c>
      <c r="G38" s="135">
        <f t="shared" si="7"/>
        <v>0</v>
      </c>
      <c r="H38" s="116">
        <f t="shared" si="8"/>
        <v>0</v>
      </c>
      <c r="I38" s="129">
        <f t="shared" si="9"/>
        <v>0</v>
      </c>
      <c r="J38" s="76"/>
      <c r="K38" s="31"/>
      <c r="L38" s="116"/>
      <c r="M38" s="122"/>
      <c r="N38" s="31"/>
      <c r="O38" s="116"/>
      <c r="P38" s="109"/>
      <c r="Q38" s="122"/>
      <c r="R38" s="109"/>
      <c r="S38" s="47"/>
      <c r="T38" s="31"/>
      <c r="U38" s="47"/>
      <c r="V38" s="122"/>
      <c r="W38" s="109"/>
      <c r="X38" s="6"/>
      <c r="Y38" s="31"/>
      <c r="Z38" s="122"/>
      <c r="AA38" s="47"/>
      <c r="AB38" s="109"/>
      <c r="AC38" s="31"/>
      <c r="AD38" s="47"/>
      <c r="AE38" s="122"/>
      <c r="AF38" s="47"/>
      <c r="AG38" s="109"/>
      <c r="AH38" s="47"/>
      <c r="AI38" s="31"/>
      <c r="AJ38" s="109"/>
      <c r="AK38" s="31"/>
      <c r="AL38" s="109"/>
      <c r="AM38" s="31"/>
      <c r="AN38" s="47"/>
      <c r="AO38" s="122"/>
      <c r="AP38" s="31"/>
      <c r="AQ38" s="31"/>
    </row>
    <row r="39" spans="1:43" x14ac:dyDescent="0.25">
      <c r="A39" s="54" t="s">
        <v>121</v>
      </c>
      <c r="B39" s="54" t="s">
        <v>122</v>
      </c>
      <c r="C39" s="55" t="s">
        <v>48</v>
      </c>
      <c r="D39" s="4"/>
      <c r="E39" s="140">
        <f t="shared" si="5"/>
        <v>0</v>
      </c>
      <c r="F39" s="23">
        <f t="shared" si="6"/>
        <v>0</v>
      </c>
      <c r="G39" s="135">
        <f t="shared" si="7"/>
        <v>0</v>
      </c>
      <c r="H39" s="116">
        <f t="shared" si="8"/>
        <v>0</v>
      </c>
      <c r="I39" s="129">
        <f t="shared" si="9"/>
        <v>0</v>
      </c>
      <c r="J39" s="53"/>
      <c r="K39" s="31"/>
      <c r="L39" s="116"/>
      <c r="M39" s="122"/>
      <c r="N39" s="31"/>
      <c r="O39" s="116"/>
      <c r="P39" s="109"/>
      <c r="Q39" s="122"/>
      <c r="R39" s="52"/>
      <c r="S39" s="47"/>
      <c r="T39" s="31"/>
      <c r="U39" s="47"/>
      <c r="V39" s="122"/>
      <c r="W39" s="52"/>
      <c r="X39" s="6"/>
      <c r="Y39" s="31"/>
      <c r="Z39" s="122"/>
      <c r="AA39" s="47"/>
      <c r="AB39" s="52"/>
      <c r="AC39" s="31"/>
      <c r="AD39" s="47"/>
      <c r="AE39" s="122"/>
      <c r="AF39" s="47"/>
      <c r="AG39" s="52"/>
      <c r="AH39" s="47"/>
      <c r="AI39" s="31"/>
      <c r="AJ39" s="52"/>
      <c r="AK39" s="31"/>
      <c r="AL39" s="52"/>
      <c r="AM39" s="31"/>
      <c r="AN39" s="47"/>
      <c r="AO39" s="122"/>
      <c r="AP39" s="31"/>
      <c r="AQ39" s="31"/>
    </row>
    <row r="40" spans="1:43" x14ac:dyDescent="0.25">
      <c r="A40" s="54" t="s">
        <v>127</v>
      </c>
      <c r="B40" s="54" t="s">
        <v>109</v>
      </c>
      <c r="C40" s="55" t="s">
        <v>102</v>
      </c>
      <c r="D40" s="4"/>
      <c r="E40" s="140">
        <f t="shared" si="5"/>
        <v>0</v>
      </c>
      <c r="F40" s="23">
        <f t="shared" si="6"/>
        <v>0</v>
      </c>
      <c r="G40" s="135">
        <f t="shared" si="7"/>
        <v>0</v>
      </c>
      <c r="H40" s="116">
        <f t="shared" si="8"/>
        <v>0</v>
      </c>
      <c r="I40" s="129">
        <f t="shared" si="9"/>
        <v>0</v>
      </c>
      <c r="J40" s="53"/>
      <c r="K40" s="31"/>
      <c r="L40" s="116"/>
      <c r="M40" s="122"/>
      <c r="N40" s="31"/>
      <c r="O40" s="116"/>
      <c r="P40" s="109"/>
      <c r="Q40" s="122"/>
      <c r="R40" s="52"/>
      <c r="S40" s="47"/>
      <c r="T40" s="31"/>
      <c r="U40" s="47"/>
      <c r="V40" s="122"/>
      <c r="W40" s="52"/>
      <c r="X40" s="6"/>
      <c r="Y40" s="31"/>
      <c r="Z40" s="122"/>
      <c r="AA40" s="47"/>
      <c r="AB40" s="52"/>
      <c r="AC40" s="31"/>
      <c r="AD40" s="47"/>
      <c r="AE40" s="122"/>
      <c r="AF40" s="47"/>
      <c r="AG40" s="52"/>
      <c r="AH40" s="47"/>
      <c r="AI40" s="31"/>
      <c r="AJ40" s="52"/>
      <c r="AK40" s="31"/>
      <c r="AL40" s="52"/>
      <c r="AM40" s="31"/>
      <c r="AN40" s="47"/>
      <c r="AO40" s="122"/>
      <c r="AP40" s="31"/>
      <c r="AQ40" s="31"/>
    </row>
    <row r="41" spans="1:43" x14ac:dyDescent="0.25">
      <c r="A41" s="54" t="s">
        <v>128</v>
      </c>
      <c r="B41" s="54" t="s">
        <v>129</v>
      </c>
      <c r="C41" s="55" t="s">
        <v>65</v>
      </c>
      <c r="D41" s="4"/>
      <c r="E41" s="140">
        <f t="shared" si="5"/>
        <v>0</v>
      </c>
      <c r="F41" s="23">
        <f t="shared" si="6"/>
        <v>0</v>
      </c>
      <c r="G41" s="135">
        <f t="shared" si="7"/>
        <v>0</v>
      </c>
      <c r="H41" s="116">
        <f t="shared" si="8"/>
        <v>0</v>
      </c>
      <c r="I41" s="129">
        <f t="shared" si="9"/>
        <v>0</v>
      </c>
      <c r="J41" s="53"/>
      <c r="K41" s="31"/>
      <c r="L41" s="116"/>
      <c r="M41" s="122"/>
      <c r="N41" s="31"/>
      <c r="O41" s="116"/>
      <c r="P41" s="109"/>
      <c r="Q41" s="122"/>
      <c r="R41" s="52"/>
      <c r="S41" s="47"/>
      <c r="T41" s="31"/>
      <c r="U41" s="47"/>
      <c r="V41" s="122"/>
      <c r="W41" s="52"/>
      <c r="X41" s="6"/>
      <c r="Y41" s="31"/>
      <c r="Z41" s="122"/>
      <c r="AA41" s="47"/>
      <c r="AB41" s="52"/>
      <c r="AC41" s="31"/>
      <c r="AD41" s="47"/>
      <c r="AE41" s="122"/>
      <c r="AF41" s="47"/>
      <c r="AG41" s="52"/>
      <c r="AH41" s="47"/>
      <c r="AI41" s="31"/>
      <c r="AJ41" s="52"/>
      <c r="AK41" s="31"/>
      <c r="AL41" s="52"/>
      <c r="AM41" s="31"/>
      <c r="AN41" s="47"/>
      <c r="AO41" s="122"/>
      <c r="AP41" s="31"/>
      <c r="AQ41" s="31"/>
    </row>
    <row r="42" spans="1:43" x14ac:dyDescent="0.25">
      <c r="A42" s="54" t="s">
        <v>130</v>
      </c>
      <c r="B42" s="54" t="s">
        <v>131</v>
      </c>
      <c r="C42" s="55" t="s">
        <v>102</v>
      </c>
      <c r="D42" s="4"/>
      <c r="E42" s="140">
        <f t="shared" si="5"/>
        <v>0</v>
      </c>
      <c r="F42" s="23">
        <f t="shared" si="6"/>
        <v>0</v>
      </c>
      <c r="G42" s="135">
        <f t="shared" si="7"/>
        <v>0</v>
      </c>
      <c r="H42" s="116">
        <f t="shared" si="8"/>
        <v>0</v>
      </c>
      <c r="I42" s="129">
        <f t="shared" si="9"/>
        <v>0</v>
      </c>
      <c r="J42" s="53"/>
      <c r="K42" s="31"/>
      <c r="L42" s="116"/>
      <c r="M42" s="122"/>
      <c r="N42" s="31"/>
      <c r="O42" s="116"/>
      <c r="P42" s="109"/>
      <c r="Q42" s="122"/>
      <c r="R42" s="52"/>
      <c r="S42" s="47"/>
      <c r="T42" s="31"/>
      <c r="U42" s="47"/>
      <c r="V42" s="122"/>
      <c r="W42" s="52"/>
      <c r="X42" s="6"/>
      <c r="Y42" s="31"/>
      <c r="Z42" s="122"/>
      <c r="AA42" s="47"/>
      <c r="AB42" s="52"/>
      <c r="AC42" s="31"/>
      <c r="AD42" s="47"/>
      <c r="AE42" s="122"/>
      <c r="AF42" s="47"/>
      <c r="AG42" s="52"/>
      <c r="AH42" s="47"/>
      <c r="AI42" s="31"/>
      <c r="AJ42" s="52"/>
      <c r="AK42" s="31"/>
      <c r="AL42" s="52"/>
      <c r="AM42" s="31"/>
      <c r="AN42" s="47"/>
      <c r="AO42" s="122"/>
      <c r="AP42" s="31"/>
      <c r="AQ42" s="31"/>
    </row>
    <row r="43" spans="1:43" s="50" customFormat="1" x14ac:dyDescent="0.25">
      <c r="A43" s="60" t="s">
        <v>134</v>
      </c>
      <c r="B43" s="60" t="s">
        <v>135</v>
      </c>
      <c r="C43" s="55" t="s">
        <v>46</v>
      </c>
      <c r="D43" s="4"/>
      <c r="E43" s="140">
        <f t="shared" si="5"/>
        <v>0</v>
      </c>
      <c r="F43" s="23">
        <f t="shared" si="6"/>
        <v>0</v>
      </c>
      <c r="G43" s="135">
        <f t="shared" si="7"/>
        <v>0</v>
      </c>
      <c r="H43" s="116">
        <f t="shared" si="8"/>
        <v>0</v>
      </c>
      <c r="I43" s="129">
        <f t="shared" si="9"/>
        <v>0</v>
      </c>
      <c r="J43" s="76"/>
      <c r="K43" s="31"/>
      <c r="L43" s="116"/>
      <c r="M43" s="122"/>
      <c r="N43" s="31"/>
      <c r="O43" s="116"/>
      <c r="P43" s="109"/>
      <c r="Q43" s="122"/>
      <c r="R43" s="109"/>
      <c r="S43" s="47"/>
      <c r="T43" s="31"/>
      <c r="U43" s="47"/>
      <c r="V43" s="122"/>
      <c r="W43" s="109"/>
      <c r="X43" s="6"/>
      <c r="Y43" s="31"/>
      <c r="Z43" s="122"/>
      <c r="AA43" s="47"/>
      <c r="AB43" s="109"/>
      <c r="AC43" s="31"/>
      <c r="AD43" s="47"/>
      <c r="AE43" s="122"/>
      <c r="AF43" s="47"/>
      <c r="AG43" s="109"/>
      <c r="AH43" s="47"/>
      <c r="AI43" s="31"/>
      <c r="AJ43" s="109"/>
      <c r="AK43" s="31"/>
      <c r="AL43" s="109"/>
      <c r="AM43" s="31"/>
      <c r="AN43" s="47"/>
      <c r="AO43" s="122"/>
      <c r="AP43" s="31"/>
      <c r="AQ43" s="31"/>
    </row>
    <row r="44" spans="1:43" x14ac:dyDescent="0.25">
      <c r="A44" s="54" t="s">
        <v>143</v>
      </c>
      <c r="B44" s="54" t="s">
        <v>144</v>
      </c>
      <c r="C44" s="55" t="s">
        <v>145</v>
      </c>
      <c r="D44" s="4"/>
      <c r="E44" s="140">
        <f t="shared" si="5"/>
        <v>0</v>
      </c>
      <c r="F44" s="23">
        <f t="shared" si="6"/>
        <v>0</v>
      </c>
      <c r="G44" s="135">
        <f t="shared" si="7"/>
        <v>0</v>
      </c>
      <c r="H44" s="116">
        <f t="shared" si="8"/>
        <v>0</v>
      </c>
      <c r="I44" s="129">
        <f t="shared" si="9"/>
        <v>0</v>
      </c>
      <c r="J44" s="53"/>
      <c r="K44" s="31"/>
      <c r="L44" s="116"/>
      <c r="M44" s="122"/>
      <c r="N44" s="31"/>
      <c r="O44" s="116"/>
      <c r="P44" s="109"/>
      <c r="Q44" s="122"/>
      <c r="R44" s="52"/>
      <c r="S44" s="47"/>
      <c r="T44" s="31"/>
      <c r="U44" s="47"/>
      <c r="V44" s="122"/>
      <c r="W44" s="52"/>
      <c r="X44" s="6"/>
      <c r="Y44" s="31"/>
      <c r="Z44" s="122"/>
      <c r="AA44" s="47"/>
      <c r="AB44" s="52"/>
      <c r="AC44" s="31"/>
      <c r="AD44" s="47"/>
      <c r="AE44" s="122"/>
      <c r="AF44" s="47"/>
      <c r="AG44" s="52"/>
      <c r="AH44" s="47"/>
      <c r="AI44" s="31"/>
      <c r="AJ44" s="52"/>
      <c r="AK44" s="31"/>
      <c r="AL44" s="52"/>
      <c r="AM44" s="31"/>
      <c r="AN44" s="47"/>
      <c r="AO44" s="122"/>
      <c r="AP44" s="31"/>
      <c r="AQ44" s="31"/>
    </row>
    <row r="45" spans="1:43" x14ac:dyDescent="0.25">
      <c r="A45" s="54" t="s">
        <v>147</v>
      </c>
      <c r="B45" s="54" t="s">
        <v>148</v>
      </c>
      <c r="C45" s="55" t="s">
        <v>145</v>
      </c>
      <c r="D45" s="4"/>
      <c r="E45" s="140">
        <f t="shared" si="5"/>
        <v>0</v>
      </c>
      <c r="F45" s="23">
        <f t="shared" si="6"/>
        <v>0</v>
      </c>
      <c r="G45" s="135">
        <f t="shared" si="7"/>
        <v>0</v>
      </c>
      <c r="H45" s="116">
        <f t="shared" si="8"/>
        <v>0</v>
      </c>
      <c r="I45" s="129">
        <f t="shared" si="9"/>
        <v>0</v>
      </c>
      <c r="J45" s="53"/>
      <c r="K45" s="31"/>
      <c r="L45" s="116"/>
      <c r="M45" s="122"/>
      <c r="N45" s="31"/>
      <c r="O45" s="116"/>
      <c r="P45" s="109"/>
      <c r="Q45" s="122"/>
      <c r="R45" s="52"/>
      <c r="S45" s="47"/>
      <c r="T45" s="31"/>
      <c r="U45" s="47"/>
      <c r="V45" s="122"/>
      <c r="W45" s="52"/>
      <c r="X45" s="6"/>
      <c r="Y45" s="31"/>
      <c r="Z45" s="122"/>
      <c r="AA45" s="47"/>
      <c r="AB45" s="52"/>
      <c r="AC45" s="31"/>
      <c r="AD45" s="47"/>
      <c r="AE45" s="122"/>
      <c r="AF45" s="47"/>
      <c r="AG45" s="52"/>
      <c r="AH45" s="47"/>
      <c r="AI45" s="31"/>
      <c r="AJ45" s="52"/>
      <c r="AK45" s="31"/>
      <c r="AL45" s="52"/>
      <c r="AM45" s="31"/>
      <c r="AN45" s="47"/>
      <c r="AO45" s="122"/>
      <c r="AP45" s="31"/>
      <c r="AQ45" s="31"/>
    </row>
    <row r="46" spans="1:43" x14ac:dyDescent="0.25">
      <c r="A46" s="54" t="s">
        <v>151</v>
      </c>
      <c r="B46" s="54" t="s">
        <v>152</v>
      </c>
      <c r="C46" s="55" t="s">
        <v>102</v>
      </c>
      <c r="D46" s="4"/>
      <c r="E46" s="140">
        <f t="shared" si="5"/>
        <v>0</v>
      </c>
      <c r="F46" s="23">
        <f t="shared" si="6"/>
        <v>0</v>
      </c>
      <c r="G46" s="135">
        <f t="shared" si="7"/>
        <v>0</v>
      </c>
      <c r="H46" s="116">
        <f t="shared" si="8"/>
        <v>0</v>
      </c>
      <c r="I46" s="129">
        <f t="shared" si="9"/>
        <v>0</v>
      </c>
      <c r="J46" s="53"/>
      <c r="K46" s="31"/>
      <c r="L46" s="116"/>
      <c r="M46" s="122"/>
      <c r="N46" s="31"/>
      <c r="O46" s="116"/>
      <c r="P46" s="109"/>
      <c r="Q46" s="122"/>
      <c r="R46" s="52"/>
      <c r="S46" s="47"/>
      <c r="T46" s="31"/>
      <c r="U46" s="47"/>
      <c r="V46" s="122"/>
      <c r="W46" s="52"/>
      <c r="X46" s="6"/>
      <c r="Y46" s="31"/>
      <c r="Z46" s="122"/>
      <c r="AA46" s="47"/>
      <c r="AB46" s="52"/>
      <c r="AC46" s="31"/>
      <c r="AD46" s="47"/>
      <c r="AE46" s="122"/>
      <c r="AF46" s="47"/>
      <c r="AG46" s="52"/>
      <c r="AH46" s="47"/>
      <c r="AI46" s="31"/>
      <c r="AJ46" s="52"/>
      <c r="AK46" s="31"/>
      <c r="AL46" s="52"/>
      <c r="AM46" s="31"/>
      <c r="AN46" s="47"/>
      <c r="AO46" s="122"/>
      <c r="AP46" s="31"/>
      <c r="AQ46" s="31"/>
    </row>
    <row r="47" spans="1:43" x14ac:dyDescent="0.25">
      <c r="A47" s="54" t="s">
        <v>153</v>
      </c>
      <c r="B47" s="54" t="s">
        <v>92</v>
      </c>
      <c r="C47" s="55" t="s">
        <v>102</v>
      </c>
      <c r="D47" s="4"/>
      <c r="E47" s="140">
        <f t="shared" si="5"/>
        <v>0</v>
      </c>
      <c r="F47" s="23">
        <f t="shared" si="6"/>
        <v>0</v>
      </c>
      <c r="G47" s="135">
        <f t="shared" si="7"/>
        <v>0</v>
      </c>
      <c r="H47" s="116">
        <f t="shared" si="8"/>
        <v>0</v>
      </c>
      <c r="I47" s="129">
        <f t="shared" si="9"/>
        <v>0</v>
      </c>
      <c r="J47" s="53"/>
      <c r="K47" s="31"/>
      <c r="L47" s="116"/>
      <c r="M47" s="122"/>
      <c r="N47" s="31"/>
      <c r="O47" s="116"/>
      <c r="P47" s="109"/>
      <c r="Q47" s="122"/>
      <c r="R47" s="52"/>
      <c r="S47" s="47"/>
      <c r="T47" s="31"/>
      <c r="U47" s="47"/>
      <c r="V47" s="122"/>
      <c r="W47" s="52"/>
      <c r="X47" s="6"/>
      <c r="Y47" s="31"/>
      <c r="Z47" s="122"/>
      <c r="AA47" s="47"/>
      <c r="AB47" s="52"/>
      <c r="AC47" s="31"/>
      <c r="AD47" s="47"/>
      <c r="AE47" s="122"/>
      <c r="AF47" s="47"/>
      <c r="AG47" s="52"/>
      <c r="AH47" s="47"/>
      <c r="AI47" s="31"/>
      <c r="AJ47" s="52"/>
      <c r="AK47" s="31"/>
      <c r="AL47" s="52"/>
      <c r="AM47" s="31"/>
      <c r="AN47" s="47"/>
      <c r="AO47" s="122"/>
      <c r="AP47" s="31"/>
      <c r="AQ47" s="31"/>
    </row>
    <row r="48" spans="1:43" x14ac:dyDescent="0.25">
      <c r="A48" s="54" t="s">
        <v>158</v>
      </c>
      <c r="B48" s="54" t="s">
        <v>159</v>
      </c>
      <c r="C48" s="55" t="s">
        <v>102</v>
      </c>
      <c r="D48" s="4"/>
      <c r="E48" s="140">
        <f t="shared" si="5"/>
        <v>0</v>
      </c>
      <c r="F48" s="23">
        <f t="shared" si="6"/>
        <v>0</v>
      </c>
      <c r="G48" s="135">
        <f t="shared" si="7"/>
        <v>0</v>
      </c>
      <c r="H48" s="116">
        <f t="shared" si="8"/>
        <v>0</v>
      </c>
      <c r="I48" s="129">
        <f t="shared" si="9"/>
        <v>0</v>
      </c>
      <c r="J48" s="53"/>
      <c r="K48" s="31"/>
      <c r="L48" s="116"/>
      <c r="M48" s="122"/>
      <c r="N48" s="31"/>
      <c r="O48" s="116"/>
      <c r="P48" s="109"/>
      <c r="Q48" s="122"/>
      <c r="R48" s="52"/>
      <c r="S48" s="47"/>
      <c r="T48" s="31"/>
      <c r="U48" s="47"/>
      <c r="V48" s="122"/>
      <c r="W48" s="52"/>
      <c r="X48" s="6"/>
      <c r="Y48" s="31"/>
      <c r="Z48" s="122"/>
      <c r="AA48" s="47"/>
      <c r="AB48" s="52"/>
      <c r="AC48" s="31"/>
      <c r="AD48" s="47"/>
      <c r="AE48" s="122"/>
      <c r="AF48" s="47"/>
      <c r="AG48" s="52"/>
      <c r="AH48" s="47"/>
      <c r="AI48" s="31"/>
      <c r="AJ48" s="52"/>
      <c r="AK48" s="31"/>
      <c r="AL48" s="52"/>
      <c r="AM48" s="31"/>
      <c r="AN48" s="47"/>
      <c r="AO48" s="122"/>
      <c r="AP48" s="31"/>
      <c r="AQ48" s="31"/>
    </row>
    <row r="49" spans="1:43" x14ac:dyDescent="0.25">
      <c r="A49" s="54" t="s">
        <v>160</v>
      </c>
      <c r="B49" s="54" t="s">
        <v>161</v>
      </c>
      <c r="C49" s="55" t="s">
        <v>162</v>
      </c>
      <c r="D49" s="4"/>
      <c r="E49" s="140">
        <f t="shared" si="5"/>
        <v>0</v>
      </c>
      <c r="F49" s="23">
        <f t="shared" si="6"/>
        <v>0</v>
      </c>
      <c r="G49" s="135">
        <f t="shared" si="7"/>
        <v>0</v>
      </c>
      <c r="H49" s="116">
        <f t="shared" si="8"/>
        <v>0</v>
      </c>
      <c r="I49" s="129">
        <f t="shared" si="9"/>
        <v>0</v>
      </c>
      <c r="J49" s="53"/>
      <c r="K49" s="31"/>
      <c r="L49" s="116"/>
      <c r="M49" s="122"/>
      <c r="N49" s="31"/>
      <c r="O49" s="116"/>
      <c r="P49" s="109"/>
      <c r="Q49" s="122"/>
      <c r="R49" s="52"/>
      <c r="S49" s="47"/>
      <c r="T49" s="31"/>
      <c r="U49" s="47"/>
      <c r="V49" s="122"/>
      <c r="W49" s="52"/>
      <c r="X49" s="6"/>
      <c r="Y49" s="31"/>
      <c r="Z49" s="122"/>
      <c r="AA49" s="47"/>
      <c r="AB49" s="52"/>
      <c r="AC49" s="31"/>
      <c r="AD49" s="47"/>
      <c r="AE49" s="122"/>
      <c r="AF49" s="47"/>
      <c r="AG49" s="52"/>
      <c r="AH49" s="47"/>
      <c r="AI49" s="31"/>
      <c r="AJ49" s="52"/>
      <c r="AK49" s="31"/>
      <c r="AL49" s="52"/>
      <c r="AM49" s="31"/>
      <c r="AN49" s="47"/>
      <c r="AO49" s="122"/>
      <c r="AP49" s="31"/>
      <c r="AQ49" s="31"/>
    </row>
    <row r="50" spans="1:43" x14ac:dyDescent="0.25">
      <c r="A50" s="54" t="s">
        <v>163</v>
      </c>
      <c r="B50" s="54" t="s">
        <v>164</v>
      </c>
      <c r="C50" s="55" t="s">
        <v>95</v>
      </c>
      <c r="D50" s="4"/>
      <c r="E50" s="140">
        <f t="shared" si="5"/>
        <v>0</v>
      </c>
      <c r="F50" s="23">
        <f t="shared" si="6"/>
        <v>0</v>
      </c>
      <c r="G50" s="135">
        <f t="shared" si="7"/>
        <v>0</v>
      </c>
      <c r="H50" s="116">
        <f t="shared" si="8"/>
        <v>0</v>
      </c>
      <c r="I50" s="129">
        <f t="shared" si="9"/>
        <v>0</v>
      </c>
      <c r="J50" s="53"/>
      <c r="K50" s="31"/>
      <c r="L50" s="116"/>
      <c r="M50" s="122"/>
      <c r="N50" s="31"/>
      <c r="O50" s="116"/>
      <c r="P50" s="109"/>
      <c r="Q50" s="122"/>
      <c r="R50" s="52"/>
      <c r="S50" s="47"/>
      <c r="T50" s="31"/>
      <c r="U50" s="47"/>
      <c r="V50" s="122"/>
      <c r="W50" s="52"/>
      <c r="X50" s="6"/>
      <c r="Y50" s="31"/>
      <c r="Z50" s="122"/>
      <c r="AA50" s="47"/>
      <c r="AB50" s="52"/>
      <c r="AC50" s="31"/>
      <c r="AD50" s="47"/>
      <c r="AE50" s="122"/>
      <c r="AF50" s="47"/>
      <c r="AG50" s="52"/>
      <c r="AH50" s="47"/>
      <c r="AI50" s="31"/>
      <c r="AJ50" s="52"/>
      <c r="AK50" s="31"/>
      <c r="AL50" s="52"/>
      <c r="AM50" s="31"/>
      <c r="AN50" s="47"/>
      <c r="AO50" s="122"/>
      <c r="AP50" s="31"/>
      <c r="AQ50" s="31"/>
    </row>
    <row r="51" spans="1:43" x14ac:dyDescent="0.25">
      <c r="A51" s="54" t="s">
        <v>165</v>
      </c>
      <c r="B51" s="54" t="s">
        <v>166</v>
      </c>
      <c r="C51" s="55" t="s">
        <v>53</v>
      </c>
      <c r="D51" s="4"/>
      <c r="E51" s="140">
        <f t="shared" si="5"/>
        <v>0</v>
      </c>
      <c r="F51" s="23">
        <f t="shared" si="6"/>
        <v>0</v>
      </c>
      <c r="G51" s="135">
        <f t="shared" si="7"/>
        <v>0</v>
      </c>
      <c r="H51" s="116">
        <f t="shared" si="8"/>
        <v>0</v>
      </c>
      <c r="I51" s="129">
        <f t="shared" si="9"/>
        <v>0</v>
      </c>
      <c r="J51" s="53"/>
      <c r="K51" s="31"/>
      <c r="L51" s="116"/>
      <c r="M51" s="122"/>
      <c r="N51" s="31"/>
      <c r="O51" s="116"/>
      <c r="P51" s="109"/>
      <c r="Q51" s="122"/>
      <c r="R51" s="52"/>
      <c r="S51" s="47"/>
      <c r="T51" s="31"/>
      <c r="U51" s="47"/>
      <c r="V51" s="122"/>
      <c r="W51" s="52"/>
      <c r="X51" s="6"/>
      <c r="Y51" s="31"/>
      <c r="Z51" s="122"/>
      <c r="AA51" s="47"/>
      <c r="AB51" s="52"/>
      <c r="AC51" s="31"/>
      <c r="AD51" s="47"/>
      <c r="AE51" s="122"/>
      <c r="AF51" s="47"/>
      <c r="AG51" s="52"/>
      <c r="AH51" s="47"/>
      <c r="AI51" s="31"/>
      <c r="AJ51" s="52"/>
      <c r="AK51" s="31"/>
      <c r="AL51" s="52"/>
      <c r="AM51" s="31"/>
      <c r="AN51" s="47"/>
      <c r="AO51" s="122"/>
      <c r="AP51" s="31"/>
      <c r="AQ51" s="31"/>
    </row>
    <row r="52" spans="1:43" x14ac:dyDescent="0.25">
      <c r="A52" s="54" t="s">
        <v>168</v>
      </c>
      <c r="B52" s="54" t="s">
        <v>169</v>
      </c>
      <c r="C52" s="55" t="s">
        <v>53</v>
      </c>
      <c r="D52" s="4"/>
      <c r="E52" s="140">
        <f t="shared" si="5"/>
        <v>0</v>
      </c>
      <c r="F52" s="23">
        <f t="shared" si="6"/>
        <v>0</v>
      </c>
      <c r="G52" s="135">
        <f t="shared" si="7"/>
        <v>0</v>
      </c>
      <c r="H52" s="116">
        <f t="shared" si="8"/>
        <v>0</v>
      </c>
      <c r="I52" s="129">
        <f t="shared" si="9"/>
        <v>0</v>
      </c>
      <c r="J52" s="53"/>
      <c r="K52" s="31"/>
      <c r="L52" s="116"/>
      <c r="M52" s="122"/>
      <c r="N52" s="31"/>
      <c r="O52" s="116"/>
      <c r="P52" s="109"/>
      <c r="Q52" s="122"/>
      <c r="R52" s="52"/>
      <c r="S52" s="47"/>
      <c r="T52" s="31"/>
      <c r="U52" s="47"/>
      <c r="V52" s="122"/>
      <c r="W52" s="52"/>
      <c r="X52" s="6"/>
      <c r="Y52" s="31"/>
      <c r="Z52" s="122"/>
      <c r="AA52" s="47"/>
      <c r="AB52" s="52"/>
      <c r="AC52" s="31"/>
      <c r="AD52" s="47"/>
      <c r="AE52" s="122"/>
      <c r="AF52" s="47"/>
      <c r="AG52" s="52"/>
      <c r="AH52" s="47"/>
      <c r="AI52" s="31"/>
      <c r="AJ52" s="52"/>
      <c r="AK52" s="31"/>
      <c r="AL52" s="52"/>
      <c r="AM52" s="31"/>
      <c r="AN52" s="47"/>
      <c r="AO52" s="122"/>
      <c r="AP52" s="31"/>
      <c r="AQ52" s="31"/>
    </row>
    <row r="53" spans="1:43" x14ac:dyDescent="0.25">
      <c r="A53" s="54" t="s">
        <v>170</v>
      </c>
      <c r="B53" s="54" t="s">
        <v>171</v>
      </c>
      <c r="C53" s="55" t="s">
        <v>107</v>
      </c>
      <c r="D53" s="4"/>
      <c r="E53" s="140">
        <f t="shared" si="5"/>
        <v>0</v>
      </c>
      <c r="F53" s="23">
        <f t="shared" si="6"/>
        <v>0</v>
      </c>
      <c r="G53" s="135">
        <f t="shared" si="7"/>
        <v>0</v>
      </c>
      <c r="H53" s="116">
        <f t="shared" si="8"/>
        <v>0</v>
      </c>
      <c r="I53" s="129">
        <f t="shared" si="9"/>
        <v>0</v>
      </c>
      <c r="J53" s="53"/>
      <c r="K53" s="31"/>
      <c r="L53" s="116"/>
      <c r="M53" s="122"/>
      <c r="N53" s="31"/>
      <c r="O53" s="116"/>
      <c r="P53" s="109"/>
      <c r="Q53" s="122"/>
      <c r="R53" s="52"/>
      <c r="S53" s="47"/>
      <c r="T53" s="31"/>
      <c r="U53" s="47"/>
      <c r="V53" s="122"/>
      <c r="W53" s="52"/>
      <c r="X53" s="6"/>
      <c r="Y53" s="31"/>
      <c r="Z53" s="122"/>
      <c r="AA53" s="47"/>
      <c r="AB53" s="52"/>
      <c r="AC53" s="31"/>
      <c r="AD53" s="47"/>
      <c r="AE53" s="122"/>
      <c r="AF53" s="47"/>
      <c r="AG53" s="52"/>
      <c r="AH53" s="47"/>
      <c r="AI53" s="31"/>
      <c r="AJ53" s="52"/>
      <c r="AK53" s="31"/>
      <c r="AL53" s="52"/>
      <c r="AM53" s="31"/>
      <c r="AN53" s="47"/>
      <c r="AO53" s="122"/>
      <c r="AP53" s="31"/>
      <c r="AQ53" s="31"/>
    </row>
    <row r="54" spans="1:43" x14ac:dyDescent="0.25">
      <c r="A54" s="54" t="s">
        <v>172</v>
      </c>
      <c r="B54" s="54" t="s">
        <v>173</v>
      </c>
      <c r="C54" s="55" t="s">
        <v>53</v>
      </c>
      <c r="D54" s="4"/>
      <c r="E54" s="140">
        <f t="shared" si="5"/>
        <v>0</v>
      </c>
      <c r="F54" s="23">
        <f t="shared" si="6"/>
        <v>0</v>
      </c>
      <c r="G54" s="135">
        <f t="shared" si="7"/>
        <v>0</v>
      </c>
      <c r="H54" s="116">
        <f t="shared" si="8"/>
        <v>0</v>
      </c>
      <c r="I54" s="129">
        <f t="shared" si="9"/>
        <v>0</v>
      </c>
      <c r="J54" s="53"/>
      <c r="K54" s="31"/>
      <c r="L54" s="116"/>
      <c r="M54" s="122"/>
      <c r="N54" s="31"/>
      <c r="O54" s="116"/>
      <c r="P54" s="109"/>
      <c r="Q54" s="122"/>
      <c r="R54" s="52"/>
      <c r="S54" s="47"/>
      <c r="T54" s="31"/>
      <c r="U54" s="47"/>
      <c r="V54" s="122"/>
      <c r="W54" s="52"/>
      <c r="X54" s="6"/>
      <c r="Y54" s="31"/>
      <c r="Z54" s="122"/>
      <c r="AA54" s="47"/>
      <c r="AB54" s="52"/>
      <c r="AC54" s="31"/>
      <c r="AD54" s="47"/>
      <c r="AE54" s="122"/>
      <c r="AF54" s="47"/>
      <c r="AG54" s="52"/>
      <c r="AH54" s="47"/>
      <c r="AI54" s="31"/>
      <c r="AJ54" s="52"/>
      <c r="AK54" s="31"/>
      <c r="AL54" s="52"/>
      <c r="AM54" s="31"/>
      <c r="AN54" s="47"/>
      <c r="AO54" s="122"/>
      <c r="AP54" s="31"/>
      <c r="AQ54" s="31"/>
    </row>
    <row r="55" spans="1:43" x14ac:dyDescent="0.25">
      <c r="A55" s="54" t="s">
        <v>174</v>
      </c>
      <c r="B55" s="54" t="s">
        <v>175</v>
      </c>
      <c r="C55" s="55" t="s">
        <v>47</v>
      </c>
      <c r="D55" s="4"/>
      <c r="E55" s="140">
        <f t="shared" si="5"/>
        <v>0</v>
      </c>
      <c r="F55" s="23">
        <f t="shared" si="6"/>
        <v>0</v>
      </c>
      <c r="G55" s="135">
        <f t="shared" si="7"/>
        <v>0</v>
      </c>
      <c r="H55" s="116">
        <f t="shared" si="8"/>
        <v>0</v>
      </c>
      <c r="I55" s="129">
        <f t="shared" si="9"/>
        <v>0</v>
      </c>
      <c r="J55" s="53"/>
      <c r="K55" s="31"/>
      <c r="L55" s="116"/>
      <c r="M55" s="122"/>
      <c r="N55" s="31"/>
      <c r="O55" s="116"/>
      <c r="P55" s="109"/>
      <c r="Q55" s="122"/>
      <c r="R55" s="52"/>
      <c r="S55" s="47"/>
      <c r="T55" s="31"/>
      <c r="U55" s="47"/>
      <c r="V55" s="122"/>
      <c r="W55" s="52"/>
      <c r="X55" s="6"/>
      <c r="Y55" s="31"/>
      <c r="Z55" s="122"/>
      <c r="AA55" s="47"/>
      <c r="AB55" s="52"/>
      <c r="AC55" s="31"/>
      <c r="AD55" s="47"/>
      <c r="AE55" s="122"/>
      <c r="AF55" s="47"/>
      <c r="AG55" s="52"/>
      <c r="AH55" s="47"/>
      <c r="AI55" s="31"/>
      <c r="AJ55" s="52"/>
      <c r="AK55" s="31"/>
      <c r="AL55" s="52"/>
      <c r="AM55" s="31"/>
      <c r="AN55" s="47"/>
      <c r="AO55" s="122"/>
      <c r="AP55" s="31"/>
      <c r="AQ55" s="31"/>
    </row>
    <row r="56" spans="1:43" x14ac:dyDescent="0.25">
      <c r="A56" s="54" t="s">
        <v>176</v>
      </c>
      <c r="B56" s="54" t="s">
        <v>177</v>
      </c>
      <c r="C56" s="55" t="s">
        <v>95</v>
      </c>
      <c r="D56" s="4"/>
      <c r="E56" s="140">
        <f t="shared" si="5"/>
        <v>0</v>
      </c>
      <c r="F56" s="23">
        <f t="shared" si="6"/>
        <v>0</v>
      </c>
      <c r="G56" s="135">
        <f t="shared" si="7"/>
        <v>0</v>
      </c>
      <c r="H56" s="116">
        <f t="shared" si="8"/>
        <v>0</v>
      </c>
      <c r="I56" s="129">
        <f t="shared" si="9"/>
        <v>0</v>
      </c>
      <c r="J56" s="53"/>
      <c r="K56" s="31"/>
      <c r="L56" s="116"/>
      <c r="M56" s="122"/>
      <c r="N56" s="31"/>
      <c r="O56" s="116"/>
      <c r="P56" s="109"/>
      <c r="Q56" s="122"/>
      <c r="R56" s="52"/>
      <c r="S56" s="47"/>
      <c r="T56" s="31"/>
      <c r="U56" s="47"/>
      <c r="V56" s="122"/>
      <c r="W56" s="52"/>
      <c r="X56" s="6"/>
      <c r="Y56" s="31"/>
      <c r="Z56" s="122"/>
      <c r="AA56" s="47"/>
      <c r="AB56" s="52"/>
      <c r="AC56" s="31"/>
      <c r="AD56" s="47"/>
      <c r="AE56" s="122"/>
      <c r="AF56" s="47"/>
      <c r="AG56" s="52"/>
      <c r="AH56" s="47"/>
      <c r="AI56" s="31"/>
      <c r="AJ56" s="52"/>
      <c r="AK56" s="31"/>
      <c r="AL56" s="52"/>
      <c r="AM56" s="31"/>
      <c r="AN56" s="47"/>
      <c r="AO56" s="122"/>
      <c r="AP56" s="31"/>
      <c r="AQ56" s="31"/>
    </row>
    <row r="57" spans="1:43" x14ac:dyDescent="0.25">
      <c r="A57" s="54" t="s">
        <v>178</v>
      </c>
      <c r="B57" s="54" t="s">
        <v>92</v>
      </c>
      <c r="C57" s="55" t="s">
        <v>179</v>
      </c>
      <c r="D57" s="4"/>
      <c r="E57" s="140">
        <f t="shared" si="5"/>
        <v>0</v>
      </c>
      <c r="F57" s="23">
        <f t="shared" si="6"/>
        <v>0</v>
      </c>
      <c r="G57" s="135">
        <f t="shared" si="7"/>
        <v>0</v>
      </c>
      <c r="H57" s="116">
        <f t="shared" si="8"/>
        <v>0</v>
      </c>
      <c r="I57" s="129">
        <f t="shared" si="9"/>
        <v>0</v>
      </c>
      <c r="J57" s="53"/>
      <c r="K57" s="31"/>
      <c r="L57" s="116"/>
      <c r="M57" s="122"/>
      <c r="N57" s="31"/>
      <c r="O57" s="116"/>
      <c r="P57" s="109"/>
      <c r="Q57" s="122"/>
      <c r="R57" s="52"/>
      <c r="S57" s="47"/>
      <c r="T57" s="31"/>
      <c r="U57" s="47"/>
      <c r="V57" s="122"/>
      <c r="W57" s="52"/>
      <c r="X57" s="6"/>
      <c r="Y57" s="31"/>
      <c r="Z57" s="122"/>
      <c r="AA57" s="47"/>
      <c r="AB57" s="52"/>
      <c r="AC57" s="31"/>
      <c r="AD57" s="47"/>
      <c r="AE57" s="122"/>
      <c r="AF57" s="47"/>
      <c r="AG57" s="52"/>
      <c r="AH57" s="47"/>
      <c r="AI57" s="31"/>
      <c r="AJ57" s="52"/>
      <c r="AK57" s="31"/>
      <c r="AL57" s="52"/>
      <c r="AM57" s="31"/>
      <c r="AN57" s="47"/>
      <c r="AO57" s="122"/>
      <c r="AP57" s="31"/>
      <c r="AQ57" s="31"/>
    </row>
    <row r="58" spans="1:43" x14ac:dyDescent="0.25">
      <c r="A58" s="54" t="s">
        <v>182</v>
      </c>
      <c r="B58" s="54" t="s">
        <v>183</v>
      </c>
      <c r="C58" s="55" t="s">
        <v>145</v>
      </c>
      <c r="D58" s="4"/>
      <c r="E58" s="140">
        <f t="shared" si="5"/>
        <v>0</v>
      </c>
      <c r="F58" s="23">
        <f t="shared" si="6"/>
        <v>0</v>
      </c>
      <c r="G58" s="135">
        <f t="shared" si="7"/>
        <v>0</v>
      </c>
      <c r="H58" s="116">
        <f t="shared" si="8"/>
        <v>0</v>
      </c>
      <c r="I58" s="129">
        <f t="shared" si="9"/>
        <v>0</v>
      </c>
      <c r="J58" s="53"/>
      <c r="K58" s="31"/>
      <c r="L58" s="116"/>
      <c r="M58" s="122"/>
      <c r="N58" s="31"/>
      <c r="O58" s="116"/>
      <c r="P58" s="109"/>
      <c r="Q58" s="122"/>
      <c r="R58" s="52"/>
      <c r="S58" s="47"/>
      <c r="T58" s="31"/>
      <c r="U58" s="47"/>
      <c r="V58" s="122"/>
      <c r="W58" s="52"/>
      <c r="X58" s="6"/>
      <c r="Y58" s="31"/>
      <c r="Z58" s="122"/>
      <c r="AA58" s="47"/>
      <c r="AB58" s="52"/>
      <c r="AC58" s="31"/>
      <c r="AD58" s="47"/>
      <c r="AE58" s="122"/>
      <c r="AF58" s="47"/>
      <c r="AG58" s="52"/>
      <c r="AH58" s="47"/>
      <c r="AI58" s="31"/>
      <c r="AJ58" s="52"/>
      <c r="AK58" s="31"/>
      <c r="AL58" s="52"/>
      <c r="AM58" s="31"/>
      <c r="AN58" s="47"/>
      <c r="AO58" s="122"/>
      <c r="AP58" s="31"/>
      <c r="AQ58" s="31"/>
    </row>
    <row r="59" spans="1:43" x14ac:dyDescent="0.25">
      <c r="A59" s="54" t="s">
        <v>184</v>
      </c>
      <c r="B59" s="54" t="s">
        <v>185</v>
      </c>
      <c r="C59" s="55" t="s">
        <v>186</v>
      </c>
      <c r="D59" s="4"/>
      <c r="E59" s="140">
        <f t="shared" si="5"/>
        <v>0</v>
      </c>
      <c r="F59" s="23">
        <f t="shared" si="6"/>
        <v>0</v>
      </c>
      <c r="G59" s="135">
        <f t="shared" si="7"/>
        <v>0</v>
      </c>
      <c r="H59" s="116">
        <f t="shared" si="8"/>
        <v>0</v>
      </c>
      <c r="I59" s="129">
        <f t="shared" si="9"/>
        <v>0</v>
      </c>
      <c r="J59" s="53"/>
      <c r="K59" s="31"/>
      <c r="L59" s="116"/>
      <c r="M59" s="122"/>
      <c r="N59" s="31"/>
      <c r="O59" s="116"/>
      <c r="P59" s="109"/>
      <c r="Q59" s="122"/>
      <c r="R59" s="52"/>
      <c r="S59" s="47"/>
      <c r="T59" s="31"/>
      <c r="U59" s="47"/>
      <c r="V59" s="122"/>
      <c r="W59" s="52"/>
      <c r="X59" s="6"/>
      <c r="Y59" s="31"/>
      <c r="Z59" s="122"/>
      <c r="AA59" s="47"/>
      <c r="AB59" s="52"/>
      <c r="AC59" s="31"/>
      <c r="AD59" s="47"/>
      <c r="AE59" s="122"/>
      <c r="AF59" s="47"/>
      <c r="AG59" s="52"/>
      <c r="AH59" s="47"/>
      <c r="AI59" s="31"/>
      <c r="AJ59" s="52"/>
      <c r="AK59" s="31"/>
      <c r="AL59" s="52"/>
      <c r="AM59" s="31"/>
      <c r="AN59" s="47"/>
      <c r="AO59" s="122"/>
      <c r="AP59" s="31"/>
      <c r="AQ59" s="31"/>
    </row>
    <row r="60" spans="1:43" x14ac:dyDescent="0.25">
      <c r="A60" s="54" t="s">
        <v>187</v>
      </c>
      <c r="B60" s="54" t="s">
        <v>188</v>
      </c>
      <c r="C60" s="55" t="s">
        <v>54</v>
      </c>
      <c r="D60" s="4"/>
      <c r="E60" s="140">
        <f t="shared" si="5"/>
        <v>0</v>
      </c>
      <c r="F60" s="23">
        <f t="shared" si="6"/>
        <v>0</v>
      </c>
      <c r="G60" s="135">
        <f t="shared" si="7"/>
        <v>0</v>
      </c>
      <c r="H60" s="116">
        <f t="shared" si="8"/>
        <v>0</v>
      </c>
      <c r="I60" s="129">
        <f t="shared" si="9"/>
        <v>0</v>
      </c>
      <c r="J60" s="53"/>
      <c r="K60" s="31"/>
      <c r="L60" s="116"/>
      <c r="M60" s="122"/>
      <c r="N60" s="31"/>
      <c r="O60" s="116"/>
      <c r="P60" s="109"/>
      <c r="Q60" s="122"/>
      <c r="R60" s="52"/>
      <c r="S60" s="47"/>
      <c r="T60" s="31"/>
      <c r="U60" s="47"/>
      <c r="V60" s="122"/>
      <c r="W60" s="52"/>
      <c r="X60" s="6"/>
      <c r="Y60" s="31"/>
      <c r="Z60" s="122"/>
      <c r="AA60" s="47"/>
      <c r="AB60" s="52"/>
      <c r="AC60" s="31"/>
      <c r="AD60" s="47"/>
      <c r="AE60" s="122"/>
      <c r="AF60" s="47"/>
      <c r="AG60" s="52"/>
      <c r="AH60" s="47"/>
      <c r="AI60" s="31"/>
      <c r="AJ60" s="52"/>
      <c r="AK60" s="31"/>
      <c r="AL60" s="52"/>
      <c r="AM60" s="31"/>
      <c r="AN60" s="47"/>
      <c r="AO60" s="122"/>
      <c r="AP60" s="31"/>
      <c r="AQ60" s="31"/>
    </row>
    <row r="61" spans="1:43" x14ac:dyDescent="0.25">
      <c r="A61" s="54" t="s">
        <v>203</v>
      </c>
      <c r="B61" s="54" t="s">
        <v>189</v>
      </c>
      <c r="C61" s="55" t="s">
        <v>186</v>
      </c>
      <c r="D61" s="4"/>
      <c r="E61" s="140">
        <f t="shared" si="5"/>
        <v>0</v>
      </c>
      <c r="F61" s="23">
        <f t="shared" si="6"/>
        <v>0</v>
      </c>
      <c r="G61" s="135">
        <f t="shared" si="7"/>
        <v>0</v>
      </c>
      <c r="H61" s="116">
        <f t="shared" si="8"/>
        <v>0</v>
      </c>
      <c r="I61" s="129">
        <f t="shared" si="9"/>
        <v>0</v>
      </c>
      <c r="J61" s="53"/>
      <c r="K61" s="31"/>
      <c r="L61" s="116"/>
      <c r="M61" s="122"/>
      <c r="N61" s="31"/>
      <c r="O61" s="116"/>
      <c r="P61" s="109"/>
      <c r="Q61" s="122"/>
      <c r="R61" s="52"/>
      <c r="S61" s="47"/>
      <c r="T61" s="31"/>
      <c r="U61" s="47"/>
      <c r="V61" s="122"/>
      <c r="W61" s="52"/>
      <c r="X61" s="6"/>
      <c r="Y61" s="31"/>
      <c r="Z61" s="122"/>
      <c r="AA61" s="47"/>
      <c r="AB61" s="52"/>
      <c r="AC61" s="31"/>
      <c r="AD61" s="47"/>
      <c r="AE61" s="122"/>
      <c r="AF61" s="47"/>
      <c r="AG61" s="52"/>
      <c r="AH61" s="47"/>
      <c r="AI61" s="31"/>
      <c r="AJ61" s="52"/>
      <c r="AK61" s="31"/>
      <c r="AL61" s="52"/>
      <c r="AM61" s="31"/>
      <c r="AN61" s="47"/>
      <c r="AO61" s="122"/>
      <c r="AP61" s="31"/>
      <c r="AQ61" s="31"/>
    </row>
    <row r="62" spans="1:43" x14ac:dyDescent="0.25">
      <c r="A62" s="54" t="s">
        <v>190</v>
      </c>
      <c r="B62" s="54" t="s">
        <v>191</v>
      </c>
      <c r="C62" s="55" t="s">
        <v>51</v>
      </c>
      <c r="D62" s="4"/>
      <c r="E62" s="140">
        <f t="shared" si="5"/>
        <v>0</v>
      </c>
      <c r="F62" s="23">
        <f t="shared" si="6"/>
        <v>0</v>
      </c>
      <c r="G62" s="135">
        <f t="shared" si="7"/>
        <v>0</v>
      </c>
      <c r="H62" s="116">
        <f t="shared" si="8"/>
        <v>0</v>
      </c>
      <c r="I62" s="129">
        <f t="shared" si="9"/>
        <v>0</v>
      </c>
      <c r="J62" s="53"/>
      <c r="K62" s="31"/>
      <c r="L62" s="116"/>
      <c r="M62" s="122"/>
      <c r="N62" s="31"/>
      <c r="O62" s="116"/>
      <c r="P62" s="109"/>
      <c r="Q62" s="122"/>
      <c r="R62" s="52"/>
      <c r="S62" s="47"/>
      <c r="T62" s="31"/>
      <c r="U62" s="47"/>
      <c r="V62" s="122"/>
      <c r="W62" s="52"/>
      <c r="X62" s="6"/>
      <c r="Y62" s="31"/>
      <c r="Z62" s="122"/>
      <c r="AA62" s="47"/>
      <c r="AB62" s="52"/>
      <c r="AC62" s="31"/>
      <c r="AD62" s="47"/>
      <c r="AE62" s="122"/>
      <c r="AF62" s="47"/>
      <c r="AG62" s="52"/>
      <c r="AH62" s="47"/>
      <c r="AI62" s="31"/>
      <c r="AJ62" s="52"/>
      <c r="AK62" s="31"/>
      <c r="AL62" s="52"/>
      <c r="AM62" s="31"/>
      <c r="AN62" s="47"/>
      <c r="AO62" s="122"/>
      <c r="AP62" s="31"/>
      <c r="AQ62" s="31"/>
    </row>
    <row r="63" spans="1:43" x14ac:dyDescent="0.25">
      <c r="A63" s="54" t="s">
        <v>193</v>
      </c>
      <c r="B63" s="54" t="s">
        <v>194</v>
      </c>
      <c r="C63" s="55" t="s">
        <v>195</v>
      </c>
      <c r="D63" s="4"/>
      <c r="E63" s="140">
        <f t="shared" si="5"/>
        <v>0</v>
      </c>
      <c r="F63" s="23">
        <f t="shared" si="6"/>
        <v>0</v>
      </c>
      <c r="G63" s="135">
        <f t="shared" si="7"/>
        <v>0</v>
      </c>
      <c r="H63" s="116">
        <f t="shared" si="8"/>
        <v>0</v>
      </c>
      <c r="I63" s="129">
        <f t="shared" si="9"/>
        <v>0</v>
      </c>
      <c r="J63" s="53"/>
      <c r="K63" s="31"/>
      <c r="L63" s="116"/>
      <c r="M63" s="122"/>
      <c r="N63" s="31"/>
      <c r="O63" s="116"/>
      <c r="P63" s="109"/>
      <c r="Q63" s="122"/>
      <c r="R63" s="52"/>
      <c r="S63" s="47"/>
      <c r="T63" s="31"/>
      <c r="U63" s="47"/>
      <c r="V63" s="122"/>
      <c r="W63" s="52"/>
      <c r="X63" s="6"/>
      <c r="Y63" s="31"/>
      <c r="Z63" s="122"/>
      <c r="AA63" s="47"/>
      <c r="AB63" s="52"/>
      <c r="AC63" s="31"/>
      <c r="AD63" s="47"/>
      <c r="AE63" s="122"/>
      <c r="AF63" s="47"/>
      <c r="AG63" s="52"/>
      <c r="AH63" s="47"/>
      <c r="AI63" s="31"/>
      <c r="AJ63" s="52"/>
      <c r="AK63" s="31"/>
      <c r="AL63" s="52"/>
      <c r="AM63" s="31"/>
      <c r="AN63" s="47"/>
      <c r="AO63" s="122"/>
      <c r="AP63" s="31"/>
      <c r="AQ63" s="31"/>
    </row>
    <row r="64" spans="1:43" x14ac:dyDescent="0.25">
      <c r="A64" s="54" t="s">
        <v>163</v>
      </c>
      <c r="B64" s="54" t="s">
        <v>196</v>
      </c>
      <c r="C64" s="55" t="s">
        <v>47</v>
      </c>
      <c r="D64" s="4"/>
      <c r="E64" s="140">
        <f t="shared" si="5"/>
        <v>0</v>
      </c>
      <c r="F64" s="23">
        <f t="shared" si="6"/>
        <v>0</v>
      </c>
      <c r="G64" s="135">
        <f t="shared" si="7"/>
        <v>0</v>
      </c>
      <c r="H64" s="116">
        <f t="shared" si="8"/>
        <v>0</v>
      </c>
      <c r="I64" s="129">
        <f t="shared" si="9"/>
        <v>0</v>
      </c>
      <c r="J64" s="53"/>
      <c r="K64" s="31"/>
      <c r="L64" s="116"/>
      <c r="M64" s="122"/>
      <c r="N64" s="31"/>
      <c r="O64" s="116"/>
      <c r="P64" s="109"/>
      <c r="Q64" s="122"/>
      <c r="R64" s="52"/>
      <c r="S64" s="47"/>
      <c r="T64" s="31"/>
      <c r="U64" s="47"/>
      <c r="V64" s="122"/>
      <c r="W64" s="52"/>
      <c r="X64" s="6"/>
      <c r="Y64" s="31"/>
      <c r="Z64" s="122"/>
      <c r="AA64" s="47"/>
      <c r="AB64" s="52"/>
      <c r="AC64" s="31"/>
      <c r="AD64" s="47"/>
      <c r="AE64" s="122"/>
      <c r="AF64" s="47"/>
      <c r="AG64" s="52"/>
      <c r="AH64" s="47"/>
      <c r="AI64" s="31"/>
      <c r="AJ64" s="52"/>
      <c r="AK64" s="31"/>
      <c r="AL64" s="52"/>
      <c r="AM64" s="31"/>
      <c r="AN64" s="47"/>
      <c r="AO64" s="122"/>
      <c r="AP64" s="31"/>
      <c r="AQ64" s="31"/>
    </row>
    <row r="65" spans="1:43" x14ac:dyDescent="0.25">
      <c r="A65" s="54" t="s">
        <v>197</v>
      </c>
      <c r="B65" s="54" t="s">
        <v>198</v>
      </c>
      <c r="C65" s="55" t="s">
        <v>51</v>
      </c>
      <c r="D65" s="4"/>
      <c r="E65" s="140">
        <f t="shared" si="5"/>
        <v>0</v>
      </c>
      <c r="F65" s="23">
        <f t="shared" si="6"/>
        <v>0</v>
      </c>
      <c r="G65" s="135">
        <f t="shared" si="7"/>
        <v>0</v>
      </c>
      <c r="H65" s="116">
        <f t="shared" si="8"/>
        <v>0</v>
      </c>
      <c r="I65" s="129">
        <f t="shared" si="9"/>
        <v>0</v>
      </c>
      <c r="J65" s="53"/>
      <c r="K65" s="31"/>
      <c r="L65" s="116"/>
      <c r="M65" s="122"/>
      <c r="N65" s="31"/>
      <c r="O65" s="116"/>
      <c r="P65" s="109"/>
      <c r="Q65" s="122"/>
      <c r="R65" s="52"/>
      <c r="S65" s="47"/>
      <c r="T65" s="31"/>
      <c r="U65" s="47"/>
      <c r="V65" s="122"/>
      <c r="W65" s="52"/>
      <c r="X65" s="6"/>
      <c r="Y65" s="31"/>
      <c r="Z65" s="122"/>
      <c r="AA65" s="47"/>
      <c r="AB65" s="52"/>
      <c r="AC65" s="31"/>
      <c r="AD65" s="47"/>
      <c r="AE65" s="122"/>
      <c r="AF65" s="47"/>
      <c r="AG65" s="52"/>
      <c r="AH65" s="47"/>
      <c r="AI65" s="31"/>
      <c r="AJ65" s="52"/>
      <c r="AK65" s="31"/>
      <c r="AL65" s="52"/>
      <c r="AM65" s="31"/>
      <c r="AN65" s="47"/>
      <c r="AO65" s="122"/>
      <c r="AP65" s="31"/>
      <c r="AQ65" s="31"/>
    </row>
    <row r="66" spans="1:43" x14ac:dyDescent="0.25">
      <c r="A66" s="54" t="s">
        <v>199</v>
      </c>
      <c r="B66" s="54" t="s">
        <v>200</v>
      </c>
      <c r="C66" s="54" t="s">
        <v>162</v>
      </c>
      <c r="D66" s="4"/>
      <c r="E66" s="140">
        <f t="shared" si="5"/>
        <v>0</v>
      </c>
      <c r="F66" s="23">
        <f t="shared" si="6"/>
        <v>0</v>
      </c>
      <c r="G66" s="135">
        <f t="shared" si="7"/>
        <v>0</v>
      </c>
      <c r="H66" s="116">
        <f t="shared" si="8"/>
        <v>0</v>
      </c>
      <c r="I66" s="129">
        <f t="shared" si="9"/>
        <v>0</v>
      </c>
      <c r="J66" s="53"/>
      <c r="K66" s="31"/>
      <c r="L66" s="116"/>
      <c r="M66" s="122"/>
      <c r="N66" s="31"/>
      <c r="O66" s="116"/>
      <c r="P66" s="109"/>
      <c r="Q66" s="122"/>
      <c r="R66" s="52"/>
      <c r="S66" s="47"/>
      <c r="T66" s="31"/>
      <c r="U66" s="47"/>
      <c r="V66" s="122"/>
      <c r="W66" s="52"/>
      <c r="X66" s="6"/>
      <c r="Y66" s="31"/>
      <c r="Z66" s="122"/>
      <c r="AA66" s="47"/>
      <c r="AB66" s="52"/>
      <c r="AC66" s="31"/>
      <c r="AD66" s="47"/>
      <c r="AE66" s="122"/>
      <c r="AF66" s="47"/>
      <c r="AG66" s="52"/>
      <c r="AH66" s="47"/>
      <c r="AI66" s="31"/>
      <c r="AJ66" s="52"/>
      <c r="AK66" s="31"/>
      <c r="AL66" s="52"/>
      <c r="AM66" s="31"/>
      <c r="AN66" s="47"/>
      <c r="AO66" s="122"/>
      <c r="AP66" s="31"/>
      <c r="AQ66" s="31"/>
    </row>
    <row r="67" spans="1:43" s="50" customFormat="1" x14ac:dyDescent="0.25">
      <c r="A67" s="57"/>
      <c r="B67" s="56"/>
      <c r="C67" s="56"/>
      <c r="D67" s="51"/>
      <c r="E67" s="141"/>
      <c r="F67" s="51"/>
      <c r="G67" s="118"/>
      <c r="H67" s="132"/>
      <c r="I67" s="124"/>
      <c r="J67" s="51"/>
      <c r="K67" s="51"/>
      <c r="L67" s="51"/>
      <c r="M67" s="124"/>
      <c r="N67" s="118"/>
      <c r="O67" s="51"/>
      <c r="P67" s="51"/>
      <c r="Q67" s="124"/>
      <c r="R67" s="51"/>
      <c r="S67" s="51"/>
      <c r="T67" s="51"/>
      <c r="U67" s="51"/>
      <c r="V67" s="124"/>
      <c r="W67" s="51"/>
      <c r="X67" s="229"/>
      <c r="Y67" s="118"/>
      <c r="Z67" s="124"/>
      <c r="AA67" s="51"/>
      <c r="AB67" s="51"/>
      <c r="AC67" s="51"/>
      <c r="AD67" s="51"/>
      <c r="AE67" s="124"/>
      <c r="AF67" s="51"/>
      <c r="AG67" s="51"/>
      <c r="AH67" s="51"/>
      <c r="AI67" s="51"/>
      <c r="AJ67" s="51"/>
      <c r="AK67" s="51"/>
      <c r="AL67" s="51"/>
      <c r="AM67" s="51"/>
      <c r="AN67" s="51"/>
      <c r="AO67" s="124"/>
      <c r="AP67" s="51"/>
      <c r="AQ67" s="51"/>
    </row>
    <row r="68" spans="1:43" x14ac:dyDescent="0.25">
      <c r="A68" s="57" t="s">
        <v>201</v>
      </c>
      <c r="B68" s="51"/>
      <c r="F68" s="51"/>
      <c r="N68" s="118"/>
    </row>
    <row r="69" spans="1:43" x14ac:dyDescent="0.25">
      <c r="A69" s="57" t="s">
        <v>202</v>
      </c>
      <c r="B69" s="51"/>
      <c r="N69" s="118"/>
    </row>
  </sheetData>
  <sortState ref="A3:AF66">
    <sortCondition descending="1" ref="E3:E66"/>
  </sortState>
  <pageMargins left="0.7" right="0.7" top="0.75" bottom="0.75" header="0.3" footer="0.3"/>
  <pageSetup scale="51" fitToHeight="0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0"/>
  <sheetViews>
    <sheetView workbookViewId="0">
      <selection activeCell="J31" sqref="J31"/>
    </sheetView>
  </sheetViews>
  <sheetFormatPr defaultRowHeight="15" x14ac:dyDescent="0.25"/>
  <sheetData>
    <row r="1" spans="1:3" ht="17.25" x14ac:dyDescent="0.3">
      <c r="A1" s="172" t="s">
        <v>705</v>
      </c>
      <c r="B1" s="50"/>
      <c r="C1" s="50"/>
    </row>
    <row r="2" spans="1:3" x14ac:dyDescent="0.25">
      <c r="A2" s="50"/>
      <c r="B2" s="50"/>
      <c r="C2" s="50"/>
    </row>
    <row r="3" spans="1:3" x14ac:dyDescent="0.25">
      <c r="A3" s="173" t="s">
        <v>706</v>
      </c>
      <c r="B3" s="50"/>
      <c r="C3" s="50"/>
    </row>
    <row r="4" spans="1:3" x14ac:dyDescent="0.25">
      <c r="A4" s="50" t="s">
        <v>707</v>
      </c>
      <c r="B4" s="50"/>
      <c r="C4" s="50"/>
    </row>
    <row r="5" spans="1:3" x14ac:dyDescent="0.25">
      <c r="A5" s="50" t="s">
        <v>708</v>
      </c>
      <c r="B5" s="50"/>
      <c r="C5" s="50"/>
    </row>
    <row r="6" spans="1:3" x14ac:dyDescent="0.25">
      <c r="A6" s="50" t="s">
        <v>709</v>
      </c>
      <c r="B6" s="50"/>
      <c r="C6" s="50"/>
    </row>
    <row r="7" spans="1:3" x14ac:dyDescent="0.25">
      <c r="A7" s="50"/>
      <c r="B7" s="50"/>
      <c r="C7" s="50"/>
    </row>
    <row r="8" spans="1:3" x14ac:dyDescent="0.25">
      <c r="A8" s="173" t="s">
        <v>710</v>
      </c>
      <c r="B8" s="173"/>
      <c r="C8" s="173"/>
    </row>
    <row r="9" spans="1:3" x14ac:dyDescent="0.25">
      <c r="A9" s="50"/>
      <c r="B9" s="50"/>
      <c r="C9" s="50"/>
    </row>
    <row r="10" spans="1:3" x14ac:dyDescent="0.25">
      <c r="A10" s="50" t="s">
        <v>711</v>
      </c>
      <c r="B10" s="50"/>
      <c r="C10" s="50"/>
    </row>
    <row r="11" spans="1:3" x14ac:dyDescent="0.25">
      <c r="A11" s="50" t="s">
        <v>712</v>
      </c>
      <c r="B11" s="50"/>
      <c r="C11" s="50"/>
    </row>
    <row r="12" spans="1:3" x14ac:dyDescent="0.25">
      <c r="A12" s="50" t="s">
        <v>713</v>
      </c>
      <c r="B12" s="50"/>
      <c r="C12" s="50"/>
    </row>
    <row r="13" spans="1:3" x14ac:dyDescent="0.25">
      <c r="A13" s="50"/>
      <c r="B13" s="50" t="s">
        <v>714</v>
      </c>
      <c r="C13" s="50"/>
    </row>
    <row r="14" spans="1:3" x14ac:dyDescent="0.25">
      <c r="A14" s="50"/>
      <c r="B14" s="50" t="s">
        <v>715</v>
      </c>
      <c r="C14" s="50"/>
    </row>
    <row r="15" spans="1:3" x14ac:dyDescent="0.25">
      <c r="A15" s="50"/>
      <c r="B15" s="50" t="s">
        <v>716</v>
      </c>
      <c r="C15" s="50"/>
    </row>
    <row r="16" spans="1:3" x14ac:dyDescent="0.25">
      <c r="A16" s="50"/>
      <c r="B16" s="50" t="s">
        <v>717</v>
      </c>
      <c r="C16" s="50"/>
    </row>
    <row r="17" spans="1:3" x14ac:dyDescent="0.25">
      <c r="A17" s="50"/>
      <c r="B17" s="50" t="s">
        <v>718</v>
      </c>
      <c r="C17" s="50"/>
    </row>
    <row r="18" spans="1:3" x14ac:dyDescent="0.25">
      <c r="A18" s="50"/>
      <c r="B18" s="50"/>
      <c r="C18" s="50"/>
    </row>
    <row r="19" spans="1:3" x14ac:dyDescent="0.25">
      <c r="A19" s="50" t="s">
        <v>719</v>
      </c>
      <c r="B19" s="50"/>
      <c r="C19" s="50"/>
    </row>
    <row r="20" spans="1:3" x14ac:dyDescent="0.25">
      <c r="A20" s="50" t="s">
        <v>720</v>
      </c>
      <c r="B20" s="50"/>
      <c r="C20" s="50"/>
    </row>
    <row r="21" spans="1:3" x14ac:dyDescent="0.25">
      <c r="A21" s="50" t="s">
        <v>721</v>
      </c>
      <c r="B21" s="50"/>
      <c r="C21" s="50"/>
    </row>
    <row r="22" spans="1:3" x14ac:dyDescent="0.25">
      <c r="A22" s="50"/>
      <c r="B22" s="50"/>
      <c r="C22" s="50"/>
    </row>
    <row r="23" spans="1:3" x14ac:dyDescent="0.25">
      <c r="A23" s="50" t="s">
        <v>722</v>
      </c>
      <c r="B23" s="50"/>
      <c r="C23" s="50"/>
    </row>
    <row r="24" spans="1:3" x14ac:dyDescent="0.25">
      <c r="A24" s="50" t="s">
        <v>723</v>
      </c>
      <c r="B24" s="50"/>
      <c r="C24" s="50"/>
    </row>
    <row r="25" spans="1:3" x14ac:dyDescent="0.25">
      <c r="A25" s="50" t="s">
        <v>724</v>
      </c>
      <c r="B25" s="50"/>
      <c r="C25" s="50"/>
    </row>
    <row r="26" spans="1:3" x14ac:dyDescent="0.25">
      <c r="A26" s="50" t="s">
        <v>725</v>
      </c>
      <c r="B26" s="50"/>
      <c r="C26" s="50"/>
    </row>
    <row r="27" spans="1:3" x14ac:dyDescent="0.25">
      <c r="A27" s="50"/>
      <c r="B27" s="50"/>
      <c r="C27" s="50"/>
    </row>
    <row r="28" spans="1:3" x14ac:dyDescent="0.25">
      <c r="A28" s="50" t="s">
        <v>726</v>
      </c>
      <c r="B28" s="50"/>
      <c r="C28" s="50"/>
    </row>
    <row r="29" spans="1:3" x14ac:dyDescent="0.25">
      <c r="A29" s="50" t="s">
        <v>727</v>
      </c>
      <c r="B29" s="50"/>
      <c r="C29" s="50"/>
    </row>
    <row r="30" spans="1:3" x14ac:dyDescent="0.25">
      <c r="A30" s="50" t="s">
        <v>728</v>
      </c>
      <c r="B30" s="50"/>
      <c r="C30" s="50"/>
    </row>
    <row r="31" spans="1:3" x14ac:dyDescent="0.25">
      <c r="A31" s="50"/>
      <c r="B31" s="50"/>
      <c r="C31" s="50"/>
    </row>
    <row r="32" spans="1:3" x14ac:dyDescent="0.25">
      <c r="A32" s="50" t="s">
        <v>729</v>
      </c>
      <c r="B32" s="50"/>
      <c r="C32" s="50"/>
    </row>
    <row r="33" spans="1:3" x14ac:dyDescent="0.25">
      <c r="A33" s="50" t="s">
        <v>730</v>
      </c>
      <c r="B33" s="50"/>
      <c r="C33" s="50"/>
    </row>
    <row r="34" spans="1:3" x14ac:dyDescent="0.25">
      <c r="A34" s="50"/>
      <c r="B34" s="50"/>
      <c r="C34" s="50"/>
    </row>
    <row r="35" spans="1:3" x14ac:dyDescent="0.25">
      <c r="A35" s="50" t="s">
        <v>731</v>
      </c>
      <c r="B35" s="50"/>
      <c r="C35" s="50"/>
    </row>
    <row r="36" spans="1:3" x14ac:dyDescent="0.25">
      <c r="A36" s="50" t="s">
        <v>732</v>
      </c>
      <c r="B36" s="50"/>
      <c r="C36" s="50"/>
    </row>
    <row r="37" spans="1:3" x14ac:dyDescent="0.25">
      <c r="A37" s="50" t="s">
        <v>733</v>
      </c>
      <c r="B37" s="50"/>
      <c r="C37" s="50"/>
    </row>
    <row r="38" spans="1:3" x14ac:dyDescent="0.25">
      <c r="A38" s="50" t="s">
        <v>734</v>
      </c>
      <c r="B38" s="50"/>
      <c r="C38" s="50"/>
    </row>
    <row r="39" spans="1:3" x14ac:dyDescent="0.25">
      <c r="A39" s="50"/>
      <c r="B39" s="50"/>
      <c r="C39" s="50"/>
    </row>
    <row r="40" spans="1:3" x14ac:dyDescent="0.25">
      <c r="A40" s="50" t="s">
        <v>735</v>
      </c>
      <c r="B40" s="50"/>
      <c r="C40" s="50"/>
    </row>
    <row r="41" spans="1:3" x14ac:dyDescent="0.25">
      <c r="A41" s="50" t="s">
        <v>736</v>
      </c>
      <c r="B41" s="50"/>
      <c r="C41" s="50"/>
    </row>
    <row r="42" spans="1:3" x14ac:dyDescent="0.25">
      <c r="A42" s="50"/>
      <c r="B42" s="50"/>
      <c r="C42" s="50"/>
    </row>
    <row r="43" spans="1:3" x14ac:dyDescent="0.25">
      <c r="A43" s="50" t="s">
        <v>737</v>
      </c>
      <c r="B43" s="50"/>
      <c r="C43" s="50"/>
    </row>
    <row r="44" spans="1:3" x14ac:dyDescent="0.25">
      <c r="A44" s="50" t="s">
        <v>738</v>
      </c>
      <c r="B44" s="50"/>
      <c r="C44" s="50"/>
    </row>
    <row r="45" spans="1:3" x14ac:dyDescent="0.25">
      <c r="A45" s="50"/>
      <c r="B45" s="50"/>
      <c r="C45" s="50"/>
    </row>
    <row r="46" spans="1:3" x14ac:dyDescent="0.25">
      <c r="A46" s="50" t="s">
        <v>739</v>
      </c>
      <c r="B46" s="50"/>
      <c r="C46" s="50"/>
    </row>
    <row r="47" spans="1:3" x14ac:dyDescent="0.25">
      <c r="A47" s="50" t="s">
        <v>740</v>
      </c>
      <c r="B47" s="50"/>
      <c r="C47" s="50"/>
    </row>
    <row r="48" spans="1:3" x14ac:dyDescent="0.25">
      <c r="A48" s="50" t="s">
        <v>741</v>
      </c>
      <c r="B48" s="50"/>
      <c r="C48" s="50"/>
    </row>
    <row r="49" spans="1:3" x14ac:dyDescent="0.25">
      <c r="A49" s="50"/>
      <c r="B49" s="50"/>
      <c r="C49" s="50"/>
    </row>
    <row r="50" spans="1:3" x14ac:dyDescent="0.25">
      <c r="A50" s="50" t="s">
        <v>742</v>
      </c>
      <c r="B50" s="50"/>
      <c r="C50" s="50"/>
    </row>
    <row r="51" spans="1:3" x14ac:dyDescent="0.25">
      <c r="A51" s="50" t="s">
        <v>743</v>
      </c>
      <c r="B51" s="50"/>
      <c r="C51" s="50"/>
    </row>
    <row r="52" spans="1:3" x14ac:dyDescent="0.25">
      <c r="A52" s="50" t="s">
        <v>744</v>
      </c>
      <c r="B52" s="50"/>
      <c r="C52" s="50"/>
    </row>
    <row r="53" spans="1:3" x14ac:dyDescent="0.25">
      <c r="A53" s="50"/>
      <c r="B53" s="50"/>
      <c r="C53" s="50"/>
    </row>
    <row r="54" spans="1:3" x14ac:dyDescent="0.25">
      <c r="A54" s="173" t="s">
        <v>745</v>
      </c>
      <c r="B54" s="50"/>
      <c r="C54" s="50"/>
    </row>
    <row r="55" spans="1:3" x14ac:dyDescent="0.25">
      <c r="A55" s="50" t="s">
        <v>746</v>
      </c>
      <c r="B55" s="50"/>
      <c r="C55" s="50"/>
    </row>
    <row r="56" spans="1:3" x14ac:dyDescent="0.25">
      <c r="A56" s="50" t="s">
        <v>747</v>
      </c>
      <c r="B56" s="50"/>
      <c r="C56" s="50"/>
    </row>
    <row r="57" spans="1:3" x14ac:dyDescent="0.25">
      <c r="A57" s="50" t="s">
        <v>748</v>
      </c>
      <c r="B57" s="50"/>
      <c r="C57" s="50"/>
    </row>
    <row r="58" spans="1:3" x14ac:dyDescent="0.25">
      <c r="A58" s="50"/>
      <c r="B58" s="50" t="s">
        <v>749</v>
      </c>
      <c r="C58" s="50"/>
    </row>
    <row r="59" spans="1:3" x14ac:dyDescent="0.25">
      <c r="A59" s="50"/>
      <c r="B59" s="50"/>
      <c r="C59" s="50" t="s">
        <v>750</v>
      </c>
    </row>
    <row r="60" spans="1:3" x14ac:dyDescent="0.25">
      <c r="A60" s="50"/>
      <c r="B60" s="50"/>
      <c r="C60" s="50" t="s">
        <v>751</v>
      </c>
    </row>
    <row r="61" spans="1:3" x14ac:dyDescent="0.25">
      <c r="A61" s="50"/>
      <c r="B61" s="50"/>
      <c r="C61" s="50" t="s">
        <v>752</v>
      </c>
    </row>
    <row r="62" spans="1:3" x14ac:dyDescent="0.25">
      <c r="A62" s="50"/>
      <c r="B62" s="50" t="s">
        <v>753</v>
      </c>
      <c r="C62" s="50"/>
    </row>
    <row r="63" spans="1:3" x14ac:dyDescent="0.25">
      <c r="A63" s="50"/>
      <c r="B63" s="50"/>
      <c r="C63" s="50" t="s">
        <v>754</v>
      </c>
    </row>
    <row r="64" spans="1:3" x14ac:dyDescent="0.25">
      <c r="A64" s="50"/>
      <c r="B64" s="50"/>
      <c r="C64" s="50" t="s">
        <v>755</v>
      </c>
    </row>
    <row r="65" spans="1:3" x14ac:dyDescent="0.25">
      <c r="A65" s="50"/>
      <c r="B65" s="50"/>
      <c r="C65" s="50" t="s">
        <v>756</v>
      </c>
    </row>
    <row r="66" spans="1:3" x14ac:dyDescent="0.25">
      <c r="A66" s="50"/>
      <c r="B66" s="50"/>
      <c r="C66" s="50"/>
    </row>
    <row r="67" spans="1:3" x14ac:dyDescent="0.25">
      <c r="A67" s="173" t="s">
        <v>757</v>
      </c>
      <c r="B67" s="50"/>
      <c r="C67" s="50"/>
    </row>
    <row r="68" spans="1:3" x14ac:dyDescent="0.25">
      <c r="A68" s="50" t="s">
        <v>758</v>
      </c>
      <c r="B68" s="50"/>
      <c r="C68" s="50"/>
    </row>
    <row r="69" spans="1:3" x14ac:dyDescent="0.25">
      <c r="A69" s="50" t="s">
        <v>759</v>
      </c>
      <c r="B69" s="50"/>
      <c r="C69" s="50"/>
    </row>
    <row r="70" spans="1:3" x14ac:dyDescent="0.25">
      <c r="A70" s="50" t="s">
        <v>760</v>
      </c>
      <c r="B70" s="50"/>
      <c r="C70" s="50"/>
    </row>
    <row r="71" spans="1:3" x14ac:dyDescent="0.25">
      <c r="A71" s="50"/>
      <c r="B71" s="50"/>
      <c r="C71" s="50"/>
    </row>
    <row r="72" spans="1:3" x14ac:dyDescent="0.25">
      <c r="A72" s="50" t="s">
        <v>761</v>
      </c>
      <c r="B72" s="50"/>
      <c r="C72" s="50"/>
    </row>
    <row r="73" spans="1:3" x14ac:dyDescent="0.25">
      <c r="A73" s="50" t="s">
        <v>762</v>
      </c>
      <c r="B73" s="50"/>
      <c r="C73" s="50"/>
    </row>
    <row r="74" spans="1:3" x14ac:dyDescent="0.25">
      <c r="A74" s="50"/>
      <c r="B74" s="50" t="s">
        <v>763</v>
      </c>
      <c r="C74" s="50"/>
    </row>
    <row r="75" spans="1:3" x14ac:dyDescent="0.25">
      <c r="A75" s="50"/>
      <c r="B75" s="50" t="s">
        <v>764</v>
      </c>
      <c r="C75" s="50"/>
    </row>
    <row r="76" spans="1:3" x14ac:dyDescent="0.25">
      <c r="A76" s="50"/>
      <c r="B76" s="50" t="s">
        <v>765</v>
      </c>
      <c r="C76" s="50"/>
    </row>
    <row r="77" spans="1:3" x14ac:dyDescent="0.25">
      <c r="A77" s="50"/>
      <c r="B77" s="50" t="s">
        <v>766</v>
      </c>
      <c r="C77" s="50"/>
    </row>
    <row r="78" spans="1:3" x14ac:dyDescent="0.25">
      <c r="A78" s="50"/>
      <c r="B78" s="50" t="s">
        <v>767</v>
      </c>
      <c r="C78" s="50"/>
    </row>
    <row r="79" spans="1:3" x14ac:dyDescent="0.25">
      <c r="A79" s="50"/>
      <c r="B79" s="50" t="s">
        <v>768</v>
      </c>
      <c r="C79" s="50"/>
    </row>
    <row r="80" spans="1:3" x14ac:dyDescent="0.25">
      <c r="A80" s="50"/>
      <c r="B80" s="50" t="s">
        <v>769</v>
      </c>
      <c r="C80" s="50"/>
    </row>
    <row r="81" spans="1:3" x14ac:dyDescent="0.25">
      <c r="A81" s="50"/>
      <c r="B81" s="50"/>
      <c r="C81" s="50"/>
    </row>
    <row r="82" spans="1:3" x14ac:dyDescent="0.25">
      <c r="A82" s="50" t="s">
        <v>770</v>
      </c>
      <c r="B82" s="50"/>
      <c r="C82" s="50"/>
    </row>
    <row r="83" spans="1:3" x14ac:dyDescent="0.25">
      <c r="A83" s="50" t="s">
        <v>762</v>
      </c>
      <c r="B83" s="50"/>
      <c r="C83" s="50"/>
    </row>
    <row r="84" spans="1:3" x14ac:dyDescent="0.25">
      <c r="A84" s="50"/>
      <c r="B84" s="50" t="s">
        <v>763</v>
      </c>
      <c r="C84" s="50"/>
    </row>
    <row r="85" spans="1:3" x14ac:dyDescent="0.25">
      <c r="A85" s="50"/>
      <c r="B85" s="50" t="s">
        <v>771</v>
      </c>
      <c r="C85" s="50"/>
    </row>
    <row r="86" spans="1:3" x14ac:dyDescent="0.25">
      <c r="A86" s="50"/>
      <c r="B86" s="50" t="s">
        <v>772</v>
      </c>
      <c r="C86" s="50"/>
    </row>
    <row r="87" spans="1:3" x14ac:dyDescent="0.25">
      <c r="A87" s="50"/>
      <c r="B87" s="50" t="s">
        <v>773</v>
      </c>
      <c r="C87" s="50"/>
    </row>
    <row r="88" spans="1:3" x14ac:dyDescent="0.25">
      <c r="A88" s="50"/>
      <c r="B88" s="50" t="s">
        <v>769</v>
      </c>
      <c r="C88" s="50"/>
    </row>
    <row r="89" spans="1:3" x14ac:dyDescent="0.25">
      <c r="A89" s="50"/>
      <c r="B89" s="50"/>
      <c r="C89" s="50"/>
    </row>
    <row r="90" spans="1:3" x14ac:dyDescent="0.25">
      <c r="A90" s="50"/>
      <c r="B90" s="50"/>
      <c r="C90" s="5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67"/>
  <sheetViews>
    <sheetView workbookViewId="0">
      <pane ySplit="1" topLeftCell="A2" activePane="bottomLeft" state="frozen"/>
      <selection pane="bottomLeft" activeCell="H9" sqref="H9"/>
    </sheetView>
  </sheetViews>
  <sheetFormatPr defaultRowHeight="15" x14ac:dyDescent="0.25"/>
  <cols>
    <col min="1" max="1" width="21" bestFit="1" customWidth="1"/>
    <col min="2" max="2" width="8.28515625" bestFit="1" customWidth="1"/>
    <col min="3" max="3" width="30.140625" bestFit="1" customWidth="1"/>
    <col min="4" max="4" width="3.7109375" bestFit="1" customWidth="1"/>
    <col min="5" max="5" width="4.85546875" style="164" customWidth="1"/>
    <col min="6" max="6" width="4.85546875" style="154" customWidth="1"/>
    <col min="7" max="11" width="4.85546875" customWidth="1"/>
    <col min="12" max="12" width="4.85546875" style="213" customWidth="1"/>
    <col min="13" max="13" width="4.85546875" style="133" customWidth="1"/>
    <col min="14" max="14" width="4.85546875" style="125" customWidth="1"/>
    <col min="15" max="15" width="3.7109375" bestFit="1" customWidth="1"/>
    <col min="16" max="16" width="3.7109375" style="137" bestFit="1" customWidth="1"/>
    <col min="17" max="17" width="3.7109375" style="133" bestFit="1" customWidth="1"/>
    <col min="18" max="18" width="3.7109375" style="125" bestFit="1" customWidth="1"/>
    <col min="19" max="19" width="3.7109375" style="137" bestFit="1" customWidth="1"/>
    <col min="20" max="20" width="3.7109375" style="133" bestFit="1" customWidth="1"/>
    <col min="21" max="21" width="3.7109375" bestFit="1" customWidth="1"/>
    <col min="22" max="22" width="3.7109375" style="125" customWidth="1"/>
    <col min="23" max="23" width="3.7109375" bestFit="1" customWidth="1"/>
    <col min="24" max="24" width="3.7109375" style="133" bestFit="1" customWidth="1"/>
    <col min="25" max="25" width="3.7109375" style="137" bestFit="1" customWidth="1"/>
    <col min="26" max="26" width="3.7109375" style="133" bestFit="1" customWidth="1"/>
    <col min="27" max="27" width="3.7109375" style="125" customWidth="1"/>
    <col min="28" max="28" width="3.7109375" bestFit="1" customWidth="1"/>
    <col min="29" max="29" width="3.7109375" style="188" bestFit="1" customWidth="1"/>
    <col min="30" max="30" width="3.7109375" style="137" bestFit="1" customWidth="1"/>
    <col min="31" max="31" width="3.7109375" style="125" customWidth="1"/>
    <col min="32" max="32" width="3.7109375" style="133" bestFit="1" customWidth="1"/>
    <col min="33" max="33" width="3.7109375" bestFit="1" customWidth="1"/>
    <col min="34" max="34" width="3.7109375" style="137" bestFit="1" customWidth="1"/>
    <col min="35" max="35" width="3.7109375" style="133" bestFit="1" customWidth="1"/>
    <col min="36" max="36" width="3.7109375" style="125" bestFit="1" customWidth="1"/>
    <col min="37" max="37" width="6.5703125" style="133" bestFit="1" customWidth="1"/>
    <col min="38" max="38" width="3.7109375" bestFit="1" customWidth="1"/>
    <col min="39" max="39" width="3.7109375" style="133" bestFit="1" customWidth="1"/>
    <col min="40" max="40" width="3.7109375" style="137" bestFit="1" customWidth="1"/>
    <col min="41" max="41" width="3.7109375" bestFit="1" customWidth="1"/>
    <col min="42" max="42" width="3.7109375" style="137" bestFit="1" customWidth="1"/>
    <col min="43" max="43" width="3.7109375" bestFit="1" customWidth="1"/>
    <col min="44" max="44" width="3.7109375" style="137" bestFit="1" customWidth="1"/>
    <col min="45" max="45" width="3.7109375" style="133" bestFit="1" customWidth="1"/>
    <col min="46" max="46" width="3.7109375" style="125" bestFit="1" customWidth="1"/>
    <col min="47" max="48" width="3.7109375" style="137" bestFit="1" customWidth="1"/>
    <col min="49" max="52" width="3.7109375" bestFit="1" customWidth="1"/>
    <col min="53" max="54" width="3.7109375" customWidth="1"/>
    <col min="55" max="55" width="3.7109375" bestFit="1" customWidth="1"/>
  </cols>
  <sheetData>
    <row r="1" spans="1:55" ht="216" x14ac:dyDescent="0.25">
      <c r="A1" s="32" t="s">
        <v>0</v>
      </c>
      <c r="B1" s="32" t="s">
        <v>12</v>
      </c>
      <c r="C1" s="32" t="s">
        <v>2</v>
      </c>
      <c r="D1" s="7" t="s">
        <v>3</v>
      </c>
      <c r="E1" s="8" t="s">
        <v>4</v>
      </c>
      <c r="F1" s="35" t="s">
        <v>7</v>
      </c>
      <c r="G1" s="156" t="s">
        <v>701</v>
      </c>
      <c r="H1" s="156" t="s">
        <v>702</v>
      </c>
      <c r="I1" s="34" t="s">
        <v>10</v>
      </c>
      <c r="J1" s="37" t="s">
        <v>506</v>
      </c>
      <c r="K1" s="36" t="s">
        <v>700</v>
      </c>
      <c r="L1" s="212" t="s">
        <v>6</v>
      </c>
      <c r="M1" s="11" t="s">
        <v>5</v>
      </c>
      <c r="N1" s="12" t="s">
        <v>16</v>
      </c>
      <c r="O1" s="13" t="s">
        <v>17</v>
      </c>
      <c r="P1" s="14" t="s">
        <v>18</v>
      </c>
      <c r="Q1" s="16" t="s">
        <v>19</v>
      </c>
      <c r="R1" s="15" t="s">
        <v>20</v>
      </c>
      <c r="S1" s="14" t="s">
        <v>617</v>
      </c>
      <c r="T1" s="16" t="s">
        <v>618</v>
      </c>
      <c r="U1" s="115" t="s">
        <v>616</v>
      </c>
      <c r="V1" s="15" t="s">
        <v>797</v>
      </c>
      <c r="W1" s="17" t="s">
        <v>614</v>
      </c>
      <c r="X1" s="16" t="s">
        <v>615</v>
      </c>
      <c r="Y1" s="14" t="s">
        <v>21</v>
      </c>
      <c r="Z1" s="16" t="s">
        <v>22</v>
      </c>
      <c r="AA1" s="15" t="s">
        <v>864</v>
      </c>
      <c r="AB1" s="21" t="s">
        <v>38</v>
      </c>
      <c r="AC1" s="228" t="s">
        <v>39</v>
      </c>
      <c r="AD1" s="22" t="s">
        <v>871</v>
      </c>
      <c r="AE1" s="15" t="s">
        <v>874</v>
      </c>
      <c r="AF1" s="16" t="s">
        <v>23</v>
      </c>
      <c r="AG1" s="17" t="s">
        <v>24</v>
      </c>
      <c r="AH1" s="14" t="s">
        <v>25</v>
      </c>
      <c r="AI1" s="16" t="s">
        <v>26</v>
      </c>
      <c r="AJ1" s="43" t="s">
        <v>27</v>
      </c>
      <c r="AK1" s="44" t="s">
        <v>28</v>
      </c>
      <c r="AL1" s="17" t="s">
        <v>29</v>
      </c>
      <c r="AM1" s="16" t="s">
        <v>619</v>
      </c>
      <c r="AN1" s="14" t="s">
        <v>30</v>
      </c>
      <c r="AO1" s="18" t="s">
        <v>31</v>
      </c>
      <c r="AP1" s="14" t="s">
        <v>32</v>
      </c>
      <c r="AQ1" s="17" t="s">
        <v>33</v>
      </c>
      <c r="AR1" s="14" t="s">
        <v>34</v>
      </c>
      <c r="AS1" s="16" t="s">
        <v>35</v>
      </c>
      <c r="AT1" s="42" t="s">
        <v>36</v>
      </c>
      <c r="AU1" s="14" t="s">
        <v>37</v>
      </c>
      <c r="AV1" s="22" t="s">
        <v>620</v>
      </c>
      <c r="AW1" s="42"/>
      <c r="AX1" s="14"/>
      <c r="AY1" s="20"/>
      <c r="AZ1" s="21"/>
      <c r="BA1" s="22"/>
      <c r="BB1" s="19"/>
      <c r="BC1" s="22"/>
    </row>
    <row r="2" spans="1:55" x14ac:dyDescent="0.25">
      <c r="A2" s="27"/>
      <c r="B2" s="28"/>
      <c r="C2" s="28"/>
      <c r="D2" s="30"/>
      <c r="E2" s="162"/>
      <c r="F2" s="152"/>
      <c r="G2" s="28"/>
      <c r="H2" s="28"/>
      <c r="I2" s="28"/>
      <c r="J2" s="30"/>
      <c r="K2" s="28"/>
      <c r="L2" s="28"/>
      <c r="M2" s="131"/>
      <c r="N2" s="128"/>
      <c r="O2" s="28"/>
      <c r="P2" s="134"/>
      <c r="Q2" s="131"/>
      <c r="R2" s="120"/>
      <c r="S2" s="134"/>
      <c r="T2" s="131"/>
      <c r="U2" s="28"/>
      <c r="V2" s="120"/>
      <c r="W2" s="28"/>
      <c r="X2" s="131"/>
      <c r="Y2" s="134"/>
      <c r="Z2" s="131"/>
      <c r="AA2" s="120"/>
      <c r="AB2" s="28"/>
      <c r="AC2" s="186"/>
      <c r="AD2" s="134"/>
      <c r="AE2" s="120"/>
      <c r="AF2" s="131"/>
      <c r="AG2" s="28"/>
      <c r="AH2" s="134"/>
      <c r="AI2" s="131"/>
      <c r="AJ2" s="120"/>
      <c r="AK2" s="131"/>
      <c r="AL2" s="28"/>
      <c r="AM2" s="131"/>
      <c r="AN2" s="134"/>
      <c r="AO2" s="28"/>
      <c r="AP2" s="134"/>
      <c r="AQ2" s="28"/>
      <c r="AR2" s="134"/>
      <c r="AS2" s="131"/>
      <c r="AT2" s="120"/>
      <c r="AU2" s="134"/>
      <c r="AV2" s="134"/>
      <c r="AW2" s="28"/>
      <c r="AX2" s="28"/>
      <c r="AY2" s="28"/>
      <c r="AZ2" s="28"/>
      <c r="BA2" s="28"/>
      <c r="BB2" s="28"/>
      <c r="BC2" s="29"/>
    </row>
    <row r="3" spans="1:55" x14ac:dyDescent="0.25">
      <c r="A3" s="60" t="s">
        <v>626</v>
      </c>
      <c r="B3" s="60" t="s">
        <v>627</v>
      </c>
      <c r="C3" s="60" t="s">
        <v>791</v>
      </c>
      <c r="D3" s="24">
        <v>1</v>
      </c>
      <c r="E3" s="163">
        <f t="shared" ref="E3:E34" si="0">SUM(K3,L3,N3)</f>
        <v>145</v>
      </c>
      <c r="F3" s="153">
        <f>SUM(G3,H3,I3,J3,K3,L3)-20</f>
        <v>75</v>
      </c>
      <c r="G3" s="25"/>
      <c r="H3" s="215"/>
      <c r="I3" s="200"/>
      <c r="J3" s="200"/>
      <c r="K3" s="25">
        <f t="shared" ref="K3:K34" si="1">SUM(M3,O3,U3,W3,AB3,AG3,AL3,AO3,AQ3,AC3)</f>
        <v>55</v>
      </c>
      <c r="L3" s="151">
        <f t="shared" ref="L3:L34" si="2">SUM(P3,S3,Y3,AH3,AN3,AP3,AR3,AU3,AV3,AD3)</f>
        <v>40</v>
      </c>
      <c r="M3" s="116">
        <f t="shared" ref="M3:M34" si="3">SUM(Q3,T3,X3,Z3,AF3,AI3,AK3,AM3,AS3)</f>
        <v>15</v>
      </c>
      <c r="N3" s="129">
        <f t="shared" ref="N3:N34" si="4">SUM(R3,AJ3,AT3,AA3,AE3)</f>
        <v>50</v>
      </c>
      <c r="O3" s="25"/>
      <c r="P3" s="143"/>
      <c r="Q3" s="116"/>
      <c r="R3" s="121"/>
      <c r="S3" s="143"/>
      <c r="T3" s="116"/>
      <c r="U3" s="23"/>
      <c r="V3" s="121"/>
      <c r="W3" s="23"/>
      <c r="X3" s="116"/>
      <c r="Y3" s="143">
        <v>20</v>
      </c>
      <c r="Z3" s="116">
        <v>15</v>
      </c>
      <c r="AA3" s="121">
        <v>25</v>
      </c>
      <c r="AB3" s="23">
        <v>20</v>
      </c>
      <c r="AC3" s="230">
        <v>20</v>
      </c>
      <c r="AD3" s="143">
        <v>20</v>
      </c>
      <c r="AE3" s="121">
        <v>25</v>
      </c>
      <c r="AF3" s="116"/>
      <c r="AG3" s="23"/>
      <c r="AH3" s="143"/>
      <c r="AI3" s="116"/>
      <c r="AJ3" s="121"/>
      <c r="AK3" s="116"/>
      <c r="AL3" s="23"/>
      <c r="AM3" s="144"/>
      <c r="AN3" s="143"/>
      <c r="AO3" s="23"/>
      <c r="AP3" s="143"/>
      <c r="AQ3" s="23"/>
      <c r="AR3" s="143"/>
      <c r="AS3" s="116"/>
      <c r="AT3" s="121"/>
      <c r="AU3" s="143"/>
      <c r="AV3" s="143"/>
      <c r="AW3" s="23"/>
      <c r="AX3" s="23"/>
      <c r="AY3" s="26"/>
      <c r="AZ3" s="23"/>
      <c r="BA3" s="23"/>
      <c r="BB3" s="23"/>
      <c r="BC3" s="23"/>
    </row>
    <row r="4" spans="1:55" s="50" customFormat="1" x14ac:dyDescent="0.25">
      <c r="A4" s="60" t="s">
        <v>230</v>
      </c>
      <c r="B4" s="60" t="s">
        <v>249</v>
      </c>
      <c r="C4" s="60" t="s">
        <v>206</v>
      </c>
      <c r="D4" s="24">
        <v>2</v>
      </c>
      <c r="E4" s="163">
        <f t="shared" si="0"/>
        <v>129</v>
      </c>
      <c r="F4" s="153">
        <f>SUM(G4,H4,I4,J4,K4,L4)-28</f>
        <v>84</v>
      </c>
      <c r="G4" s="25">
        <v>10</v>
      </c>
      <c r="H4" s="157">
        <v>6</v>
      </c>
      <c r="I4" s="68">
        <v>0</v>
      </c>
      <c r="J4" s="150">
        <v>12</v>
      </c>
      <c r="K4" s="25">
        <f t="shared" si="1"/>
        <v>54</v>
      </c>
      <c r="L4" s="151">
        <f t="shared" si="2"/>
        <v>30</v>
      </c>
      <c r="M4" s="116">
        <f t="shared" si="3"/>
        <v>2</v>
      </c>
      <c r="N4" s="129">
        <f t="shared" si="4"/>
        <v>45</v>
      </c>
      <c r="O4" s="25">
        <v>15</v>
      </c>
      <c r="P4" s="143">
        <v>20</v>
      </c>
      <c r="Q4" s="116"/>
      <c r="R4" s="121">
        <v>25</v>
      </c>
      <c r="S4" s="143"/>
      <c r="T4" s="116"/>
      <c r="U4" s="23"/>
      <c r="V4" s="121"/>
      <c r="W4" s="23">
        <v>10</v>
      </c>
      <c r="X4" s="116">
        <v>2</v>
      </c>
      <c r="Y4" s="143"/>
      <c r="Z4" s="116"/>
      <c r="AA4" s="121"/>
      <c r="AB4" s="23">
        <v>12</v>
      </c>
      <c r="AC4" s="230">
        <v>15</v>
      </c>
      <c r="AD4" s="143">
        <v>10</v>
      </c>
      <c r="AE4" s="121">
        <v>20</v>
      </c>
      <c r="AF4" s="116"/>
      <c r="AG4" s="23"/>
      <c r="AH4" s="143"/>
      <c r="AI4" s="116"/>
      <c r="AJ4" s="121"/>
      <c r="AK4" s="116"/>
      <c r="AL4" s="23"/>
      <c r="AM4" s="144"/>
      <c r="AN4" s="143"/>
      <c r="AO4" s="23"/>
      <c r="AP4" s="143"/>
      <c r="AQ4" s="23"/>
      <c r="AR4" s="143"/>
      <c r="AS4" s="116"/>
      <c r="AT4" s="121"/>
      <c r="AU4" s="143"/>
      <c r="AV4" s="143"/>
      <c r="AW4" s="23"/>
      <c r="AX4" s="23"/>
      <c r="AY4" s="26"/>
      <c r="AZ4" s="23"/>
      <c r="BA4" s="23"/>
      <c r="BB4" s="23"/>
      <c r="BC4" s="23"/>
    </row>
    <row r="5" spans="1:55" s="50" customFormat="1" x14ac:dyDescent="0.25">
      <c r="A5" s="60" t="s">
        <v>629</v>
      </c>
      <c r="B5" s="60" t="s">
        <v>291</v>
      </c>
      <c r="C5" s="60" t="s">
        <v>791</v>
      </c>
      <c r="D5" s="24">
        <v>3</v>
      </c>
      <c r="E5" s="163">
        <f t="shared" si="0"/>
        <v>89</v>
      </c>
      <c r="F5" s="153">
        <f>SUM(G5,H5,I5,J5,K5,L5)</f>
        <v>61</v>
      </c>
      <c r="G5" s="25"/>
      <c r="H5" s="25"/>
      <c r="I5" s="68"/>
      <c r="J5" s="68"/>
      <c r="K5" s="25">
        <f t="shared" si="1"/>
        <v>47</v>
      </c>
      <c r="L5" s="198">
        <f t="shared" si="2"/>
        <v>14</v>
      </c>
      <c r="M5" s="116">
        <f t="shared" si="3"/>
        <v>47</v>
      </c>
      <c r="N5" s="129">
        <f t="shared" si="4"/>
        <v>28</v>
      </c>
      <c r="O5" s="25"/>
      <c r="P5" s="143">
        <v>8</v>
      </c>
      <c r="Q5" s="116">
        <v>15</v>
      </c>
      <c r="R5" s="121">
        <v>8</v>
      </c>
      <c r="S5" s="143"/>
      <c r="T5" s="116"/>
      <c r="U5" s="23"/>
      <c r="V5" s="121"/>
      <c r="W5" s="23"/>
      <c r="X5" s="116">
        <v>12</v>
      </c>
      <c r="Y5" s="143">
        <v>6</v>
      </c>
      <c r="Z5" s="116">
        <v>20</v>
      </c>
      <c r="AA5" s="121">
        <v>20</v>
      </c>
      <c r="AB5" s="23"/>
      <c r="AC5" s="230"/>
      <c r="AD5" s="143"/>
      <c r="AE5" s="121"/>
      <c r="AF5" s="116"/>
      <c r="AG5" s="23"/>
      <c r="AH5" s="143"/>
      <c r="AI5" s="116"/>
      <c r="AJ5" s="121"/>
      <c r="AK5" s="116"/>
      <c r="AL5" s="23"/>
      <c r="AM5" s="144"/>
      <c r="AN5" s="143"/>
      <c r="AO5" s="23"/>
      <c r="AP5" s="143"/>
      <c r="AQ5" s="23"/>
      <c r="AR5" s="143"/>
      <c r="AS5" s="116"/>
      <c r="AT5" s="121"/>
      <c r="AU5" s="143"/>
      <c r="AV5" s="143"/>
      <c r="AW5" s="23"/>
      <c r="AX5" s="23"/>
      <c r="AY5" s="26"/>
      <c r="AZ5" s="23"/>
      <c r="BA5" s="23"/>
      <c r="BB5" s="23"/>
      <c r="BC5" s="23"/>
    </row>
    <row r="6" spans="1:55" s="50" customFormat="1" x14ac:dyDescent="0.25">
      <c r="A6" s="60" t="s">
        <v>625</v>
      </c>
      <c r="B6" s="60" t="s">
        <v>137</v>
      </c>
      <c r="C6" s="60" t="s">
        <v>50</v>
      </c>
      <c r="D6" s="24">
        <v>4</v>
      </c>
      <c r="E6" s="163">
        <f t="shared" si="0"/>
        <v>73</v>
      </c>
      <c r="F6" s="153">
        <f>SUM(G6,H6,I6,J6,K6,L6)</f>
        <v>72</v>
      </c>
      <c r="G6" s="25"/>
      <c r="H6" s="25"/>
      <c r="I6" s="68"/>
      <c r="J6" s="68"/>
      <c r="K6" s="25">
        <f t="shared" si="1"/>
        <v>72</v>
      </c>
      <c r="L6" s="198">
        <f t="shared" si="2"/>
        <v>0</v>
      </c>
      <c r="M6" s="116">
        <f t="shared" si="3"/>
        <v>47</v>
      </c>
      <c r="N6" s="129">
        <f t="shared" si="4"/>
        <v>1</v>
      </c>
      <c r="O6" s="25">
        <v>10</v>
      </c>
      <c r="P6" s="143"/>
      <c r="Q6" s="116">
        <v>12</v>
      </c>
      <c r="R6" s="121">
        <v>1</v>
      </c>
      <c r="S6" s="143"/>
      <c r="T6" s="116"/>
      <c r="U6" s="23"/>
      <c r="V6" s="121"/>
      <c r="W6" s="23">
        <v>15</v>
      </c>
      <c r="X6" s="116">
        <v>15</v>
      </c>
      <c r="Y6" s="143"/>
      <c r="Z6" s="116"/>
      <c r="AA6" s="121"/>
      <c r="AB6" s="23"/>
      <c r="AC6" s="230"/>
      <c r="AD6" s="143"/>
      <c r="AE6" s="121"/>
      <c r="AF6" s="116">
        <v>20</v>
      </c>
      <c r="AG6" s="23"/>
      <c r="AH6" s="143"/>
      <c r="AI6" s="116"/>
      <c r="AJ6" s="121"/>
      <c r="AK6" s="116"/>
      <c r="AL6" s="23"/>
      <c r="AM6" s="144"/>
      <c r="AN6" s="143"/>
      <c r="AO6" s="23"/>
      <c r="AP6" s="143"/>
      <c r="AQ6" s="23"/>
      <c r="AR6" s="143"/>
      <c r="AS6" s="116"/>
      <c r="AT6" s="121"/>
      <c r="AU6" s="143"/>
      <c r="AV6" s="143"/>
      <c r="AW6" s="23"/>
      <c r="AX6" s="23"/>
      <c r="AY6" s="26"/>
      <c r="AZ6" s="23"/>
      <c r="BA6" s="23"/>
      <c r="BB6" s="23"/>
      <c r="BC6" s="23"/>
    </row>
    <row r="7" spans="1:55" s="50" customFormat="1" x14ac:dyDescent="0.25">
      <c r="A7" s="60" t="s">
        <v>167</v>
      </c>
      <c r="B7" s="60" t="s">
        <v>137</v>
      </c>
      <c r="C7" s="60" t="s">
        <v>791</v>
      </c>
      <c r="D7" s="24">
        <v>5</v>
      </c>
      <c r="E7" s="163">
        <f t="shared" si="0"/>
        <v>70</v>
      </c>
      <c r="F7" s="153">
        <f>SUM(G7,H7,I7,J7,K7,L7)</f>
        <v>40</v>
      </c>
      <c r="G7" s="25"/>
      <c r="H7" s="25"/>
      <c r="I7" s="48"/>
      <c r="J7" s="48"/>
      <c r="K7" s="25">
        <f t="shared" si="1"/>
        <v>22</v>
      </c>
      <c r="L7" s="198">
        <f t="shared" si="2"/>
        <v>18</v>
      </c>
      <c r="M7" s="116">
        <f t="shared" si="3"/>
        <v>0</v>
      </c>
      <c r="N7" s="129">
        <f t="shared" si="4"/>
        <v>30</v>
      </c>
      <c r="O7" s="25">
        <v>20</v>
      </c>
      <c r="P7" s="143">
        <v>10</v>
      </c>
      <c r="Q7" s="116"/>
      <c r="R7" s="121">
        <v>20</v>
      </c>
      <c r="S7" s="143"/>
      <c r="T7" s="116"/>
      <c r="U7" s="23"/>
      <c r="V7" s="121"/>
      <c r="W7" s="23">
        <v>2</v>
      </c>
      <c r="X7" s="116"/>
      <c r="Y7" s="143">
        <v>8</v>
      </c>
      <c r="Z7" s="116"/>
      <c r="AA7" s="121">
        <v>10</v>
      </c>
      <c r="AB7" s="23"/>
      <c r="AC7" s="230"/>
      <c r="AD7" s="143"/>
      <c r="AE7" s="121"/>
      <c r="AF7" s="116"/>
      <c r="AG7" s="23"/>
      <c r="AH7" s="143"/>
      <c r="AI7" s="116"/>
      <c r="AJ7" s="121"/>
      <c r="AK7" s="116"/>
      <c r="AL7" s="23"/>
      <c r="AM7" s="144"/>
      <c r="AN7" s="143"/>
      <c r="AO7" s="23"/>
      <c r="AP7" s="143"/>
      <c r="AQ7" s="23"/>
      <c r="AR7" s="143"/>
      <c r="AS7" s="116"/>
      <c r="AT7" s="121"/>
      <c r="AU7" s="143"/>
      <c r="AV7" s="143"/>
      <c r="AW7" s="23"/>
      <c r="AX7" s="23"/>
      <c r="AY7" s="26"/>
      <c r="AZ7" s="23"/>
      <c r="BA7" s="23"/>
      <c r="BB7" s="23"/>
      <c r="BC7" s="23"/>
    </row>
    <row r="8" spans="1:55" s="50" customFormat="1" x14ac:dyDescent="0.25">
      <c r="A8" s="60" t="s">
        <v>284</v>
      </c>
      <c r="B8" s="60" t="s">
        <v>189</v>
      </c>
      <c r="C8" s="60" t="s">
        <v>206</v>
      </c>
      <c r="D8" s="24">
        <v>6</v>
      </c>
      <c r="E8" s="163">
        <f t="shared" si="0"/>
        <v>62</v>
      </c>
      <c r="F8" s="153">
        <f>SUM(G8,H8,I8,J8,K8,L8)-54</f>
        <v>95</v>
      </c>
      <c r="G8" s="76"/>
      <c r="H8" s="76"/>
      <c r="I8" s="68">
        <v>47</v>
      </c>
      <c r="J8" s="150">
        <v>50</v>
      </c>
      <c r="K8" s="25">
        <f t="shared" si="1"/>
        <v>28</v>
      </c>
      <c r="L8" s="151">
        <f t="shared" si="2"/>
        <v>24</v>
      </c>
      <c r="M8" s="116">
        <f t="shared" si="3"/>
        <v>8</v>
      </c>
      <c r="N8" s="129">
        <f t="shared" si="4"/>
        <v>10</v>
      </c>
      <c r="O8" s="76"/>
      <c r="P8" s="31">
        <v>12</v>
      </c>
      <c r="Q8" s="47">
        <v>4</v>
      </c>
      <c r="R8" s="122">
        <v>10</v>
      </c>
      <c r="S8" s="31"/>
      <c r="T8" s="47"/>
      <c r="U8" s="109"/>
      <c r="V8" s="122"/>
      <c r="W8" s="109">
        <v>20</v>
      </c>
      <c r="X8" s="47">
        <v>4</v>
      </c>
      <c r="Y8" s="31">
        <v>12</v>
      </c>
      <c r="Z8" s="47"/>
      <c r="AA8" s="122"/>
      <c r="AB8" s="109"/>
      <c r="AC8" s="6"/>
      <c r="AD8" s="31"/>
      <c r="AE8" s="122"/>
      <c r="AF8" s="47"/>
      <c r="AG8" s="109"/>
      <c r="AH8" s="31"/>
      <c r="AI8" s="47"/>
      <c r="AJ8" s="122"/>
      <c r="AK8" s="47"/>
      <c r="AL8" s="109"/>
      <c r="AM8" s="145"/>
      <c r="AN8" s="31"/>
      <c r="AO8" s="109"/>
      <c r="AP8" s="31"/>
      <c r="AQ8" s="109"/>
      <c r="AR8" s="31"/>
      <c r="AS8" s="47"/>
      <c r="AT8" s="122"/>
      <c r="AU8" s="31"/>
      <c r="AV8" s="31"/>
      <c r="AW8" s="109"/>
      <c r="AX8" s="109"/>
      <c r="AY8" s="5"/>
      <c r="AZ8" s="109"/>
      <c r="BA8" s="109"/>
      <c r="BB8" s="109"/>
      <c r="BC8" s="109"/>
    </row>
    <row r="9" spans="1:55" s="50" customFormat="1" x14ac:dyDescent="0.25">
      <c r="A9" s="60" t="s">
        <v>263</v>
      </c>
      <c r="B9" s="60" t="s">
        <v>264</v>
      </c>
      <c r="C9" s="60" t="s">
        <v>102</v>
      </c>
      <c r="D9" s="24">
        <v>7</v>
      </c>
      <c r="E9" s="163">
        <f t="shared" si="0"/>
        <v>60</v>
      </c>
      <c r="F9" s="153">
        <f>SUM(G9,H9,I9,J9,K9,L9)</f>
        <v>46</v>
      </c>
      <c r="G9" s="76"/>
      <c r="H9" s="76"/>
      <c r="I9" s="68">
        <v>0</v>
      </c>
      <c r="J9" s="68">
        <v>6</v>
      </c>
      <c r="K9" s="25">
        <f t="shared" si="1"/>
        <v>28</v>
      </c>
      <c r="L9" s="198">
        <f t="shared" si="2"/>
        <v>12</v>
      </c>
      <c r="M9" s="116">
        <f t="shared" si="3"/>
        <v>8</v>
      </c>
      <c r="N9" s="129">
        <f t="shared" si="4"/>
        <v>20</v>
      </c>
      <c r="O9" s="76"/>
      <c r="P9" s="31"/>
      <c r="Q9" s="47"/>
      <c r="R9" s="122"/>
      <c r="S9" s="31"/>
      <c r="T9" s="47"/>
      <c r="U9" s="109"/>
      <c r="V9" s="122"/>
      <c r="W9" s="109"/>
      <c r="X9" s="47"/>
      <c r="Y9" s="31"/>
      <c r="Z9" s="47">
        <v>8</v>
      </c>
      <c r="AA9" s="122">
        <v>8</v>
      </c>
      <c r="AB9" s="109">
        <v>10</v>
      </c>
      <c r="AC9" s="6">
        <v>10</v>
      </c>
      <c r="AD9" s="31">
        <v>12</v>
      </c>
      <c r="AE9" s="122">
        <v>12</v>
      </c>
      <c r="AF9" s="47"/>
      <c r="AG9" s="109"/>
      <c r="AH9" s="31"/>
      <c r="AI9" s="47"/>
      <c r="AJ9" s="122"/>
      <c r="AK9" s="47"/>
      <c r="AL9" s="109"/>
      <c r="AM9" s="145"/>
      <c r="AN9" s="31"/>
      <c r="AO9" s="109"/>
      <c r="AP9" s="31"/>
      <c r="AQ9" s="109"/>
      <c r="AR9" s="31"/>
      <c r="AS9" s="47"/>
      <c r="AT9" s="122"/>
      <c r="AU9" s="31"/>
      <c r="AV9" s="31"/>
      <c r="AW9" s="109"/>
      <c r="AX9" s="109"/>
      <c r="AY9" s="5"/>
      <c r="AZ9" s="109"/>
      <c r="BA9" s="109"/>
      <c r="BB9" s="109"/>
      <c r="BC9" s="109"/>
    </row>
    <row r="10" spans="1:55" s="50" customFormat="1" x14ac:dyDescent="0.25">
      <c r="A10" s="60" t="s">
        <v>285</v>
      </c>
      <c r="B10" s="60" t="s">
        <v>205</v>
      </c>
      <c r="C10" s="60" t="s">
        <v>206</v>
      </c>
      <c r="D10" s="24">
        <v>8</v>
      </c>
      <c r="E10" s="163">
        <f t="shared" si="0"/>
        <v>50</v>
      </c>
      <c r="F10" s="153">
        <f>SUM(G10,H10,I10,J10,K10,L10)-41</f>
        <v>68</v>
      </c>
      <c r="G10" s="76">
        <v>12</v>
      </c>
      <c r="H10" s="76"/>
      <c r="I10" s="68">
        <v>20</v>
      </c>
      <c r="J10" s="150">
        <v>45</v>
      </c>
      <c r="K10" s="25">
        <f t="shared" si="1"/>
        <v>16</v>
      </c>
      <c r="L10" s="198">
        <f t="shared" si="2"/>
        <v>16</v>
      </c>
      <c r="M10" s="116">
        <f t="shared" si="3"/>
        <v>8</v>
      </c>
      <c r="N10" s="129">
        <f t="shared" si="4"/>
        <v>18</v>
      </c>
      <c r="O10" s="76"/>
      <c r="P10" s="31">
        <v>6</v>
      </c>
      <c r="Q10" s="47"/>
      <c r="R10" s="122">
        <v>6</v>
      </c>
      <c r="S10" s="31"/>
      <c r="T10" s="47"/>
      <c r="U10" s="109"/>
      <c r="V10" s="122"/>
      <c r="W10" s="109">
        <v>8</v>
      </c>
      <c r="X10" s="47">
        <v>8</v>
      </c>
      <c r="Y10" s="31">
        <v>10</v>
      </c>
      <c r="Z10" s="47"/>
      <c r="AA10" s="122">
        <v>12</v>
      </c>
      <c r="AB10" s="109"/>
      <c r="AC10" s="6"/>
      <c r="AD10" s="31"/>
      <c r="AE10" s="122"/>
      <c r="AF10" s="47"/>
      <c r="AG10" s="109"/>
      <c r="AH10" s="31"/>
      <c r="AI10" s="47"/>
      <c r="AJ10" s="122"/>
      <c r="AK10" s="47"/>
      <c r="AL10" s="109"/>
      <c r="AM10" s="145"/>
      <c r="AN10" s="31"/>
      <c r="AO10" s="109"/>
      <c r="AP10" s="31"/>
      <c r="AQ10" s="109"/>
      <c r="AR10" s="31"/>
      <c r="AS10" s="47"/>
      <c r="AT10" s="122"/>
      <c r="AU10" s="31"/>
      <c r="AV10" s="31"/>
      <c r="AW10" s="109"/>
      <c r="AX10" s="109"/>
      <c r="AY10" s="5"/>
      <c r="AZ10" s="109"/>
      <c r="BA10" s="109"/>
      <c r="BB10" s="109"/>
      <c r="BC10" s="109"/>
    </row>
    <row r="11" spans="1:55" s="50" customFormat="1" x14ac:dyDescent="0.25">
      <c r="A11" s="60" t="s">
        <v>260</v>
      </c>
      <c r="B11" s="60" t="s">
        <v>261</v>
      </c>
      <c r="C11" s="60" t="s">
        <v>195</v>
      </c>
      <c r="D11" s="24">
        <v>9</v>
      </c>
      <c r="E11" s="163">
        <f t="shared" si="0"/>
        <v>48</v>
      </c>
      <c r="F11" s="153">
        <f t="shared" ref="F11:F16" si="5">SUM(G11,H11,I11,J11,K11,L11)</f>
        <v>54</v>
      </c>
      <c r="G11" s="76"/>
      <c r="H11" s="76"/>
      <c r="I11" s="68">
        <v>6</v>
      </c>
      <c r="J11" s="68">
        <v>0</v>
      </c>
      <c r="K11" s="25">
        <f t="shared" si="1"/>
        <v>38</v>
      </c>
      <c r="L11" s="198">
        <f t="shared" si="2"/>
        <v>10</v>
      </c>
      <c r="M11" s="116">
        <f t="shared" si="3"/>
        <v>12</v>
      </c>
      <c r="N11" s="129">
        <f t="shared" si="4"/>
        <v>0</v>
      </c>
      <c r="O11" s="76">
        <v>6</v>
      </c>
      <c r="P11" s="31"/>
      <c r="Q11" s="47"/>
      <c r="R11" s="122"/>
      <c r="S11" s="31">
        <v>10</v>
      </c>
      <c r="T11" s="47">
        <v>6</v>
      </c>
      <c r="U11" s="109">
        <v>20</v>
      </c>
      <c r="V11" s="122">
        <v>20</v>
      </c>
      <c r="W11" s="109"/>
      <c r="X11" s="47"/>
      <c r="Y11" s="31"/>
      <c r="Z11" s="47"/>
      <c r="AA11" s="122"/>
      <c r="AB11" s="109"/>
      <c r="AC11" s="6"/>
      <c r="AD11" s="31"/>
      <c r="AE11" s="122"/>
      <c r="AF11" s="47">
        <v>6</v>
      </c>
      <c r="AG11" s="109"/>
      <c r="AH11" s="31"/>
      <c r="AI11" s="47"/>
      <c r="AJ11" s="122"/>
      <c r="AK11" s="47"/>
      <c r="AL11" s="109"/>
      <c r="AM11" s="145"/>
      <c r="AN11" s="31"/>
      <c r="AO11" s="109"/>
      <c r="AP11" s="31"/>
      <c r="AQ11" s="109"/>
      <c r="AR11" s="31"/>
      <c r="AS11" s="47"/>
      <c r="AT11" s="122"/>
      <c r="AU11" s="31"/>
      <c r="AV11" s="31"/>
      <c r="AW11" s="109"/>
      <c r="AX11" s="109"/>
      <c r="AY11" s="5"/>
      <c r="AZ11" s="109"/>
      <c r="BA11" s="109"/>
      <c r="BB11" s="109"/>
      <c r="BC11" s="109"/>
    </row>
    <row r="12" spans="1:55" s="50" customFormat="1" x14ac:dyDescent="0.25">
      <c r="A12" s="60" t="s">
        <v>643</v>
      </c>
      <c r="B12" s="60" t="s">
        <v>124</v>
      </c>
      <c r="C12" s="60" t="s">
        <v>47</v>
      </c>
      <c r="D12" s="24">
        <v>10</v>
      </c>
      <c r="E12" s="163">
        <f t="shared" si="0"/>
        <v>45</v>
      </c>
      <c r="F12" s="153">
        <f t="shared" si="5"/>
        <v>28</v>
      </c>
      <c r="G12" s="76"/>
      <c r="H12" s="76"/>
      <c r="I12" s="68"/>
      <c r="J12" s="68"/>
      <c r="K12" s="25">
        <f t="shared" si="1"/>
        <v>22</v>
      </c>
      <c r="L12" s="198">
        <f t="shared" si="2"/>
        <v>6</v>
      </c>
      <c r="M12" s="116">
        <f t="shared" si="3"/>
        <v>12</v>
      </c>
      <c r="N12" s="129">
        <f t="shared" si="4"/>
        <v>17</v>
      </c>
      <c r="O12" s="76"/>
      <c r="P12" s="31"/>
      <c r="Q12" s="47">
        <v>2</v>
      </c>
      <c r="R12" s="122">
        <v>2</v>
      </c>
      <c r="S12" s="31"/>
      <c r="T12" s="47"/>
      <c r="U12" s="109"/>
      <c r="V12" s="122"/>
      <c r="W12" s="109">
        <v>4</v>
      </c>
      <c r="X12" s="47"/>
      <c r="Y12" s="31"/>
      <c r="Z12" s="47">
        <v>10</v>
      </c>
      <c r="AA12" s="122">
        <v>15</v>
      </c>
      <c r="AB12" s="109"/>
      <c r="AC12" s="6">
        <v>6</v>
      </c>
      <c r="AD12" s="31">
        <v>6</v>
      </c>
      <c r="AE12" s="122"/>
      <c r="AF12" s="47"/>
      <c r="AG12" s="109"/>
      <c r="AH12" s="31"/>
      <c r="AI12" s="47"/>
      <c r="AJ12" s="122"/>
      <c r="AK12" s="47"/>
      <c r="AL12" s="109"/>
      <c r="AM12" s="145"/>
      <c r="AN12" s="31"/>
      <c r="AO12" s="109"/>
      <c r="AP12" s="31"/>
      <c r="AQ12" s="109"/>
      <c r="AR12" s="31"/>
      <c r="AS12" s="47"/>
      <c r="AT12" s="122"/>
      <c r="AU12" s="31"/>
      <c r="AV12" s="31"/>
      <c r="AW12" s="109"/>
      <c r="AX12" s="109"/>
      <c r="AY12" s="5"/>
      <c r="AZ12" s="109"/>
      <c r="BA12" s="109"/>
      <c r="BB12" s="109"/>
      <c r="BC12" s="109"/>
    </row>
    <row r="13" spans="1:55" x14ac:dyDescent="0.25">
      <c r="A13" s="60" t="s">
        <v>405</v>
      </c>
      <c r="B13" s="60" t="s">
        <v>406</v>
      </c>
      <c r="C13" s="60" t="s">
        <v>47</v>
      </c>
      <c r="D13" s="24">
        <v>11</v>
      </c>
      <c r="E13" s="163">
        <f t="shared" si="0"/>
        <v>42</v>
      </c>
      <c r="F13" s="153">
        <f t="shared" si="5"/>
        <v>27</v>
      </c>
      <c r="G13" s="3"/>
      <c r="H13" s="3"/>
      <c r="I13" s="68"/>
      <c r="J13" s="200"/>
      <c r="K13" s="25">
        <f t="shared" si="1"/>
        <v>27</v>
      </c>
      <c r="L13" s="198">
        <f t="shared" si="2"/>
        <v>0</v>
      </c>
      <c r="M13" s="116">
        <f t="shared" si="3"/>
        <v>0</v>
      </c>
      <c r="N13" s="129">
        <f t="shared" si="4"/>
        <v>15</v>
      </c>
      <c r="O13" s="3"/>
      <c r="P13" s="31"/>
      <c r="Q13" s="47"/>
      <c r="R13" s="122"/>
      <c r="S13" s="31"/>
      <c r="T13" s="47"/>
      <c r="U13" s="1"/>
      <c r="V13" s="122"/>
      <c r="W13" s="1"/>
      <c r="X13" s="47"/>
      <c r="Y13" s="31"/>
      <c r="Z13" s="47"/>
      <c r="AA13" s="122"/>
      <c r="AB13" s="1">
        <v>15</v>
      </c>
      <c r="AC13" s="6">
        <v>12</v>
      </c>
      <c r="AD13" s="31"/>
      <c r="AE13" s="122">
        <v>15</v>
      </c>
      <c r="AF13" s="47"/>
      <c r="AG13" s="1"/>
      <c r="AH13" s="31"/>
      <c r="AI13" s="47"/>
      <c r="AJ13" s="122"/>
      <c r="AK13" s="47"/>
      <c r="AL13" s="1"/>
      <c r="AM13" s="145"/>
      <c r="AN13" s="31"/>
      <c r="AO13" s="1"/>
      <c r="AP13" s="31"/>
      <c r="AQ13" s="1"/>
      <c r="AR13" s="31"/>
      <c r="AS13" s="47"/>
      <c r="AT13" s="122"/>
      <c r="AU13" s="31"/>
      <c r="AV13" s="31"/>
      <c r="AW13" s="109"/>
      <c r="AX13" s="109"/>
      <c r="AY13" s="5"/>
      <c r="AZ13" s="109"/>
      <c r="BA13" s="109"/>
      <c r="BB13" s="1"/>
      <c r="BC13" s="1"/>
    </row>
    <row r="14" spans="1:55" s="50" customFormat="1" x14ac:dyDescent="0.25">
      <c r="A14" s="60" t="s">
        <v>624</v>
      </c>
      <c r="B14" s="60" t="s">
        <v>161</v>
      </c>
      <c r="C14" s="55" t="s">
        <v>50</v>
      </c>
      <c r="D14" s="24">
        <v>12</v>
      </c>
      <c r="E14" s="163">
        <f t="shared" si="0"/>
        <v>37</v>
      </c>
      <c r="F14" s="153">
        <f t="shared" si="5"/>
        <v>18</v>
      </c>
      <c r="G14" s="76"/>
      <c r="H14" s="76"/>
      <c r="I14" s="70"/>
      <c r="J14" s="70"/>
      <c r="K14" s="25">
        <f t="shared" si="1"/>
        <v>12</v>
      </c>
      <c r="L14" s="198">
        <f t="shared" si="2"/>
        <v>6</v>
      </c>
      <c r="M14" s="116">
        <f t="shared" si="3"/>
        <v>0</v>
      </c>
      <c r="N14" s="129">
        <f t="shared" si="4"/>
        <v>19</v>
      </c>
      <c r="O14" s="76">
        <v>12</v>
      </c>
      <c r="P14" s="31">
        <v>2</v>
      </c>
      <c r="Q14" s="47"/>
      <c r="R14" s="122">
        <v>15</v>
      </c>
      <c r="S14" s="31"/>
      <c r="T14" s="47"/>
      <c r="U14" s="109"/>
      <c r="V14" s="122"/>
      <c r="W14" s="109"/>
      <c r="X14" s="47"/>
      <c r="Y14" s="31">
        <v>4</v>
      </c>
      <c r="Z14" s="47"/>
      <c r="AA14" s="122">
        <v>4</v>
      </c>
      <c r="AB14" s="109"/>
      <c r="AC14" s="6"/>
      <c r="AD14" s="31"/>
      <c r="AE14" s="122"/>
      <c r="AF14" s="47"/>
      <c r="AG14" s="109"/>
      <c r="AH14" s="31"/>
      <c r="AI14" s="47"/>
      <c r="AJ14" s="122"/>
      <c r="AK14" s="47"/>
      <c r="AL14" s="109"/>
      <c r="AM14" s="145"/>
      <c r="AN14" s="31"/>
      <c r="AO14" s="109"/>
      <c r="AP14" s="31"/>
      <c r="AQ14" s="109"/>
      <c r="AR14" s="118"/>
      <c r="AS14" s="132"/>
      <c r="AT14" s="124"/>
      <c r="AU14" s="118"/>
      <c r="AV14" s="118"/>
      <c r="AW14" s="51"/>
      <c r="AX14" s="51"/>
      <c r="AY14" s="51"/>
      <c r="AZ14" s="51"/>
      <c r="BA14" s="51"/>
      <c r="BB14" s="51"/>
      <c r="BC14" s="51"/>
    </row>
    <row r="15" spans="1:55" x14ac:dyDescent="0.25">
      <c r="A15" s="54" t="s">
        <v>286</v>
      </c>
      <c r="B15" s="54" t="s">
        <v>232</v>
      </c>
      <c r="C15" s="55" t="s">
        <v>102</v>
      </c>
      <c r="D15" s="24">
        <v>13</v>
      </c>
      <c r="E15" s="163">
        <f t="shared" si="0"/>
        <v>34</v>
      </c>
      <c r="F15" s="153">
        <f t="shared" si="5"/>
        <v>48</v>
      </c>
      <c r="G15" s="76"/>
      <c r="H15" s="109"/>
      <c r="I15" s="155">
        <v>10</v>
      </c>
      <c r="J15" s="70">
        <v>6</v>
      </c>
      <c r="K15" s="25">
        <f t="shared" si="1"/>
        <v>30</v>
      </c>
      <c r="L15" s="198">
        <f t="shared" si="2"/>
        <v>2</v>
      </c>
      <c r="M15" s="116">
        <f t="shared" si="3"/>
        <v>18</v>
      </c>
      <c r="N15" s="129">
        <f t="shared" si="4"/>
        <v>2</v>
      </c>
      <c r="O15" s="76"/>
      <c r="P15" s="31"/>
      <c r="Q15" s="47">
        <v>8</v>
      </c>
      <c r="R15" s="122"/>
      <c r="S15" s="31"/>
      <c r="T15" s="47"/>
      <c r="U15" s="109"/>
      <c r="V15" s="122"/>
      <c r="W15" s="109">
        <v>12</v>
      </c>
      <c r="X15" s="47">
        <v>10</v>
      </c>
      <c r="Y15" s="31">
        <v>2</v>
      </c>
      <c r="Z15" s="47"/>
      <c r="AA15" s="122">
        <v>2</v>
      </c>
      <c r="AB15" s="109"/>
      <c r="AC15" s="6"/>
      <c r="AD15" s="31"/>
      <c r="AE15" s="122"/>
      <c r="AF15" s="47"/>
      <c r="AG15" s="109"/>
      <c r="AH15" s="31"/>
      <c r="AI15" s="47"/>
      <c r="AJ15" s="122"/>
      <c r="AK15" s="47"/>
      <c r="AL15" s="109"/>
      <c r="AM15" s="47"/>
      <c r="AN15" s="31"/>
      <c r="AO15" s="109"/>
      <c r="AP15" s="31"/>
      <c r="AQ15" s="109"/>
      <c r="AR15" s="118"/>
      <c r="AS15" s="132"/>
      <c r="AT15" s="124"/>
      <c r="AU15" s="118"/>
      <c r="AV15" s="118"/>
      <c r="AW15" s="51"/>
      <c r="AX15" s="51"/>
      <c r="AY15" s="51"/>
      <c r="AZ15" s="51"/>
      <c r="BA15" s="51"/>
    </row>
    <row r="16" spans="1:55" s="50" customFormat="1" x14ac:dyDescent="0.25">
      <c r="A16" s="60" t="s">
        <v>855</v>
      </c>
      <c r="B16" s="60" t="s">
        <v>82</v>
      </c>
      <c r="C16" s="55" t="s">
        <v>856</v>
      </c>
      <c r="D16" s="24">
        <v>14</v>
      </c>
      <c r="E16" s="163">
        <f t="shared" si="0"/>
        <v>28</v>
      </c>
      <c r="F16" s="153">
        <f t="shared" si="5"/>
        <v>22</v>
      </c>
      <c r="G16" s="76"/>
      <c r="H16" s="76"/>
      <c r="I16" s="214"/>
      <c r="J16" s="68"/>
      <c r="K16" s="25">
        <f t="shared" si="1"/>
        <v>22</v>
      </c>
      <c r="L16" s="198">
        <f t="shared" si="2"/>
        <v>0</v>
      </c>
      <c r="M16" s="116">
        <f t="shared" si="3"/>
        <v>22</v>
      </c>
      <c r="N16" s="129">
        <f t="shared" si="4"/>
        <v>6</v>
      </c>
      <c r="O16" s="76"/>
      <c r="P16" s="31"/>
      <c r="Q16" s="47"/>
      <c r="R16" s="122"/>
      <c r="S16" s="31"/>
      <c r="T16" s="47"/>
      <c r="U16" s="109"/>
      <c r="V16" s="122"/>
      <c r="W16" s="109"/>
      <c r="X16" s="47"/>
      <c r="Y16" s="31"/>
      <c r="Z16" s="47">
        <v>12</v>
      </c>
      <c r="AA16" s="122">
        <v>6</v>
      </c>
      <c r="AB16" s="109"/>
      <c r="AC16" s="6"/>
      <c r="AD16" s="31"/>
      <c r="AE16" s="122"/>
      <c r="AF16" s="47">
        <v>10</v>
      </c>
      <c r="AG16" s="109"/>
      <c r="AH16" s="31"/>
      <c r="AI16" s="47"/>
      <c r="AJ16" s="122"/>
      <c r="AK16" s="47"/>
      <c r="AL16" s="109"/>
      <c r="AM16" s="145"/>
      <c r="AN16" s="31"/>
      <c r="AO16" s="109"/>
      <c r="AP16" s="31"/>
      <c r="AQ16" s="109"/>
      <c r="AR16" s="118"/>
      <c r="AS16" s="132"/>
      <c r="AT16" s="124"/>
      <c r="AU16" s="118"/>
      <c r="AV16" s="118"/>
      <c r="AW16" s="51"/>
      <c r="AX16" s="51"/>
      <c r="AY16" s="51"/>
      <c r="AZ16" s="51"/>
      <c r="BA16" s="51"/>
    </row>
    <row r="17" spans="1:55" x14ac:dyDescent="0.25">
      <c r="A17" s="60" t="s">
        <v>215</v>
      </c>
      <c r="B17" s="60" t="s">
        <v>216</v>
      </c>
      <c r="C17" s="60" t="s">
        <v>53</v>
      </c>
      <c r="D17" s="24">
        <v>15</v>
      </c>
      <c r="E17" s="163">
        <f t="shared" si="0"/>
        <v>26</v>
      </c>
      <c r="F17" s="153">
        <f>SUM(G17,H17,I17,J17,K17,L17)-6</f>
        <v>55</v>
      </c>
      <c r="G17" s="3"/>
      <c r="H17" s="76"/>
      <c r="I17" s="68">
        <v>15</v>
      </c>
      <c r="J17" s="193">
        <v>20</v>
      </c>
      <c r="K17" s="25">
        <f t="shared" si="1"/>
        <v>20</v>
      </c>
      <c r="L17" s="151">
        <f t="shared" si="2"/>
        <v>6</v>
      </c>
      <c r="M17" s="116">
        <f t="shared" si="3"/>
        <v>8</v>
      </c>
      <c r="N17" s="129">
        <f t="shared" si="4"/>
        <v>0</v>
      </c>
      <c r="O17" s="3"/>
      <c r="P17" s="31"/>
      <c r="Q17" s="47"/>
      <c r="R17" s="122"/>
      <c r="S17" s="31">
        <v>6</v>
      </c>
      <c r="T17" s="47">
        <v>8</v>
      </c>
      <c r="U17" s="1">
        <v>12</v>
      </c>
      <c r="V17" s="122">
        <v>12</v>
      </c>
      <c r="W17" s="1"/>
      <c r="X17" s="47"/>
      <c r="Y17" s="31"/>
      <c r="Z17" s="47"/>
      <c r="AA17" s="122"/>
      <c r="AB17" s="1"/>
      <c r="AC17" s="6"/>
      <c r="AD17" s="31"/>
      <c r="AE17" s="122"/>
      <c r="AF17" s="47"/>
      <c r="AG17" s="1"/>
      <c r="AH17" s="31"/>
      <c r="AI17" s="47"/>
      <c r="AJ17" s="122"/>
      <c r="AK17" s="47"/>
      <c r="AL17" s="1"/>
      <c r="AM17" s="145"/>
      <c r="AN17" s="31"/>
      <c r="AO17" s="1"/>
      <c r="AP17" s="31"/>
      <c r="AQ17" s="1"/>
      <c r="AR17" s="31"/>
      <c r="AS17" s="47"/>
      <c r="AT17" s="122"/>
      <c r="AU17" s="31"/>
      <c r="AV17" s="31"/>
      <c r="AW17" s="1"/>
      <c r="AX17" s="1"/>
      <c r="AY17" s="5"/>
      <c r="AZ17" s="1"/>
      <c r="BA17" s="1"/>
      <c r="BB17" s="1"/>
      <c r="BC17" s="1"/>
    </row>
    <row r="18" spans="1:55" x14ac:dyDescent="0.25">
      <c r="A18" s="60" t="s">
        <v>292</v>
      </c>
      <c r="B18" s="60" t="s">
        <v>92</v>
      </c>
      <c r="C18" s="60" t="s">
        <v>791</v>
      </c>
      <c r="D18" s="24">
        <v>16</v>
      </c>
      <c r="E18" s="163">
        <f t="shared" si="0"/>
        <v>24</v>
      </c>
      <c r="F18" s="153">
        <f>SUM(G18,H18,I18,J18,K18,L18)</f>
        <v>24</v>
      </c>
      <c r="G18" s="3"/>
      <c r="H18" s="3"/>
      <c r="I18" s="68"/>
      <c r="J18" s="68"/>
      <c r="K18" s="25">
        <f t="shared" si="1"/>
        <v>24</v>
      </c>
      <c r="L18" s="198">
        <f t="shared" si="2"/>
        <v>0</v>
      </c>
      <c r="M18" s="116">
        <f t="shared" si="3"/>
        <v>24</v>
      </c>
      <c r="N18" s="129">
        <f t="shared" si="4"/>
        <v>0</v>
      </c>
      <c r="O18" s="3"/>
      <c r="P18" s="31"/>
      <c r="Q18" s="47"/>
      <c r="R18" s="122"/>
      <c r="S18" s="31"/>
      <c r="T18" s="47"/>
      <c r="U18" s="1"/>
      <c r="V18" s="122"/>
      <c r="W18" s="1"/>
      <c r="X18" s="47">
        <v>20</v>
      </c>
      <c r="Y18" s="31"/>
      <c r="Z18" s="47">
        <v>4</v>
      </c>
      <c r="AA18" s="122"/>
      <c r="AB18" s="1"/>
      <c r="AC18" s="6"/>
      <c r="AD18" s="31"/>
      <c r="AE18" s="122"/>
      <c r="AF18" s="47"/>
      <c r="AG18" s="1"/>
      <c r="AH18" s="31"/>
      <c r="AI18" s="47"/>
      <c r="AJ18" s="122"/>
      <c r="AK18" s="47"/>
      <c r="AL18" s="1"/>
      <c r="AM18" s="145"/>
      <c r="AN18" s="31"/>
      <c r="AO18" s="1"/>
      <c r="AP18" s="31"/>
      <c r="AQ18" s="1"/>
      <c r="AR18" s="31"/>
      <c r="AS18" s="47"/>
      <c r="AT18" s="122"/>
      <c r="AU18" s="31"/>
      <c r="AV18" s="31"/>
      <c r="AW18" s="1"/>
      <c r="AX18" s="1"/>
      <c r="AY18" s="5"/>
      <c r="AZ18" s="1"/>
      <c r="BA18" s="1"/>
      <c r="BB18" s="1"/>
      <c r="BC18" s="1"/>
    </row>
    <row r="19" spans="1:55" x14ac:dyDescent="0.25">
      <c r="A19" s="60" t="s">
        <v>256</v>
      </c>
      <c r="B19" s="60" t="s">
        <v>251</v>
      </c>
      <c r="C19" s="60" t="s">
        <v>53</v>
      </c>
      <c r="D19" s="24">
        <v>17</v>
      </c>
      <c r="E19" s="163">
        <f t="shared" si="0"/>
        <v>21</v>
      </c>
      <c r="F19" s="153">
        <f>SUM(G19,H19,I19,J19,K19,L19)-2</f>
        <v>28</v>
      </c>
      <c r="G19" s="3"/>
      <c r="H19" s="3"/>
      <c r="I19" s="68">
        <v>0</v>
      </c>
      <c r="J19" s="150">
        <v>10</v>
      </c>
      <c r="K19" s="25">
        <f t="shared" si="1"/>
        <v>8</v>
      </c>
      <c r="L19" s="151">
        <f t="shared" si="2"/>
        <v>12</v>
      </c>
      <c r="M19" s="116">
        <f t="shared" si="3"/>
        <v>0</v>
      </c>
      <c r="N19" s="129">
        <f t="shared" si="4"/>
        <v>1</v>
      </c>
      <c r="O19" s="3"/>
      <c r="P19" s="31"/>
      <c r="Q19" s="47"/>
      <c r="R19" s="122"/>
      <c r="S19" s="31">
        <v>12</v>
      </c>
      <c r="T19" s="47"/>
      <c r="U19" s="1">
        <v>8</v>
      </c>
      <c r="V19" s="122"/>
      <c r="W19" s="1"/>
      <c r="X19" s="47"/>
      <c r="Y19" s="31"/>
      <c r="Z19" s="47"/>
      <c r="AA19" s="122"/>
      <c r="AB19" s="1"/>
      <c r="AC19" s="6"/>
      <c r="AD19" s="31"/>
      <c r="AE19" s="122">
        <v>1</v>
      </c>
      <c r="AF19" s="47"/>
      <c r="AG19" s="1"/>
      <c r="AH19" s="31"/>
      <c r="AI19" s="47"/>
      <c r="AJ19" s="122"/>
      <c r="AK19" s="47"/>
      <c r="AL19" s="1"/>
      <c r="AM19" s="145"/>
      <c r="AN19" s="31"/>
      <c r="AO19" s="1"/>
      <c r="AP19" s="31"/>
      <c r="AQ19" s="1"/>
      <c r="AR19" s="31"/>
      <c r="AS19" s="47"/>
      <c r="AT19" s="122"/>
      <c r="AU19" s="31"/>
      <c r="AV19" s="31"/>
      <c r="AW19" s="1"/>
      <c r="AX19" s="1"/>
      <c r="AY19" s="5"/>
      <c r="AZ19" s="1"/>
      <c r="BA19" s="1"/>
      <c r="BB19" s="1"/>
      <c r="BC19" s="1"/>
    </row>
    <row r="20" spans="1:55" x14ac:dyDescent="0.25">
      <c r="A20" s="60" t="s">
        <v>294</v>
      </c>
      <c r="B20" s="60" t="s">
        <v>295</v>
      </c>
      <c r="C20" s="60" t="s">
        <v>47</v>
      </c>
      <c r="D20" s="24">
        <v>18</v>
      </c>
      <c r="E20" s="163">
        <f t="shared" si="0"/>
        <v>15</v>
      </c>
      <c r="F20" s="153">
        <f>SUM(G20,H20,I20,J20,K20,L20)</f>
        <v>15</v>
      </c>
      <c r="G20" s="76"/>
      <c r="H20" s="168"/>
      <c r="I20" s="200"/>
      <c r="J20" s="200"/>
      <c r="K20" s="25">
        <f t="shared" si="1"/>
        <v>15</v>
      </c>
      <c r="L20" s="198">
        <f t="shared" si="2"/>
        <v>0</v>
      </c>
      <c r="M20" s="116">
        <f t="shared" si="3"/>
        <v>15</v>
      </c>
      <c r="N20" s="129">
        <f t="shared" si="4"/>
        <v>0</v>
      </c>
      <c r="O20" s="76"/>
      <c r="P20" s="31"/>
      <c r="Q20" s="47"/>
      <c r="R20" s="122"/>
      <c r="S20" s="31"/>
      <c r="T20" s="47"/>
      <c r="U20" s="109"/>
      <c r="V20" s="122"/>
      <c r="W20" s="109"/>
      <c r="X20" s="47"/>
      <c r="Y20" s="31"/>
      <c r="Z20" s="47"/>
      <c r="AA20" s="122"/>
      <c r="AB20" s="109"/>
      <c r="AC20" s="6"/>
      <c r="AD20" s="31"/>
      <c r="AE20" s="122"/>
      <c r="AF20" s="47">
        <v>15</v>
      </c>
      <c r="AG20" s="109"/>
      <c r="AH20" s="31"/>
      <c r="AI20" s="47"/>
      <c r="AJ20" s="122"/>
      <c r="AK20" s="47"/>
      <c r="AL20" s="109"/>
      <c r="AM20" s="145"/>
      <c r="AN20" s="31"/>
      <c r="AO20" s="109"/>
      <c r="AP20" s="31"/>
      <c r="AQ20" s="109"/>
      <c r="AR20" s="31"/>
      <c r="AS20" s="47"/>
      <c r="AT20" s="122"/>
      <c r="AU20" s="31"/>
      <c r="AV20" s="31"/>
      <c r="AW20" s="109"/>
      <c r="AX20" s="1"/>
      <c r="AY20" s="5"/>
      <c r="AZ20" s="1"/>
      <c r="BA20" s="1"/>
      <c r="BB20" s="1"/>
      <c r="BC20" s="1"/>
    </row>
    <row r="21" spans="1:55" x14ac:dyDescent="0.25">
      <c r="A21" s="60" t="s">
        <v>377</v>
      </c>
      <c r="B21" s="60" t="s">
        <v>330</v>
      </c>
      <c r="C21" s="60" t="s">
        <v>56</v>
      </c>
      <c r="D21" s="24">
        <v>18</v>
      </c>
      <c r="E21" s="163">
        <f t="shared" si="0"/>
        <v>15</v>
      </c>
      <c r="F21" s="153">
        <f>SUM(G21,H21,I21,J21,K21,L21)</f>
        <v>15</v>
      </c>
      <c r="G21" s="168"/>
      <c r="H21" s="168"/>
      <c r="I21" s="200"/>
      <c r="J21" s="200"/>
      <c r="K21" s="25">
        <f t="shared" si="1"/>
        <v>0</v>
      </c>
      <c r="L21" s="198">
        <f t="shared" si="2"/>
        <v>15</v>
      </c>
      <c r="M21" s="116">
        <f t="shared" si="3"/>
        <v>0</v>
      </c>
      <c r="N21" s="129">
        <f t="shared" si="4"/>
        <v>0</v>
      </c>
      <c r="O21" s="3"/>
      <c r="P21" s="31"/>
      <c r="Q21" s="47"/>
      <c r="R21" s="122"/>
      <c r="S21" s="31"/>
      <c r="T21" s="47"/>
      <c r="U21" s="1"/>
      <c r="V21" s="122"/>
      <c r="W21" s="1"/>
      <c r="X21" s="47"/>
      <c r="Y21" s="31">
        <v>15</v>
      </c>
      <c r="Z21" s="47"/>
      <c r="AA21" s="122"/>
      <c r="AB21" s="1"/>
      <c r="AC21" s="6"/>
      <c r="AD21" s="31"/>
      <c r="AE21" s="122"/>
      <c r="AF21" s="47"/>
      <c r="AG21" s="1"/>
      <c r="AH21" s="31"/>
      <c r="AI21" s="47"/>
      <c r="AJ21" s="122"/>
      <c r="AK21" s="47"/>
      <c r="AL21" s="1"/>
      <c r="AM21" s="145"/>
      <c r="AN21" s="31"/>
      <c r="AO21" s="1"/>
      <c r="AP21" s="31"/>
      <c r="AQ21" s="1"/>
      <c r="AR21" s="31"/>
      <c r="AS21" s="47"/>
      <c r="AT21" s="122"/>
      <c r="AU21" s="31"/>
      <c r="AV21" s="31"/>
      <c r="AW21" s="1"/>
      <c r="AX21" s="1"/>
      <c r="AY21" s="5"/>
      <c r="AZ21" s="1"/>
      <c r="BA21" s="1"/>
      <c r="BB21" s="1"/>
      <c r="BC21" s="1"/>
    </row>
    <row r="22" spans="1:55" x14ac:dyDescent="0.25">
      <c r="A22" s="60" t="s">
        <v>512</v>
      </c>
      <c r="B22" s="60" t="s">
        <v>513</v>
      </c>
      <c r="C22" s="60" t="s">
        <v>63</v>
      </c>
      <c r="D22" s="24">
        <v>20</v>
      </c>
      <c r="E22" s="163">
        <f t="shared" si="0"/>
        <v>12</v>
      </c>
      <c r="F22" s="153">
        <f>SUM(G22,H22,I22,J22,K22,L22)</f>
        <v>12</v>
      </c>
      <c r="G22" s="76"/>
      <c r="H22" s="168"/>
      <c r="I22" s="200"/>
      <c r="J22" s="200"/>
      <c r="K22" s="25">
        <f t="shared" si="1"/>
        <v>12</v>
      </c>
      <c r="L22" s="198">
        <f t="shared" si="2"/>
        <v>0</v>
      </c>
      <c r="M22" s="116">
        <f t="shared" si="3"/>
        <v>12</v>
      </c>
      <c r="N22" s="129">
        <f t="shared" si="4"/>
        <v>0</v>
      </c>
      <c r="O22" s="76"/>
      <c r="P22" s="31"/>
      <c r="Q22" s="47"/>
      <c r="R22" s="122"/>
      <c r="S22" s="31"/>
      <c r="T22" s="47"/>
      <c r="U22" s="109"/>
      <c r="V22" s="122"/>
      <c r="W22" s="109"/>
      <c r="X22" s="47"/>
      <c r="Y22" s="31"/>
      <c r="Z22" s="47"/>
      <c r="AA22" s="122"/>
      <c r="AB22" s="109"/>
      <c r="AC22" s="6"/>
      <c r="AD22" s="31"/>
      <c r="AE22" s="122"/>
      <c r="AF22" s="47">
        <v>12</v>
      </c>
      <c r="AG22" s="109"/>
      <c r="AH22" s="31"/>
      <c r="AI22" s="47"/>
      <c r="AJ22" s="122"/>
      <c r="AK22" s="47"/>
      <c r="AL22" s="109"/>
      <c r="AM22" s="145"/>
      <c r="AN22" s="31"/>
      <c r="AO22" s="109"/>
      <c r="AP22" s="31"/>
      <c r="AQ22" s="109"/>
      <c r="AR22" s="31"/>
      <c r="AS22" s="47"/>
      <c r="AT22" s="122"/>
      <c r="AU22" s="31"/>
      <c r="AV22" s="31"/>
      <c r="AW22" s="109"/>
      <c r="AX22" s="1"/>
      <c r="AY22" s="5"/>
      <c r="AZ22" s="1"/>
      <c r="BA22" s="1"/>
      <c r="BB22" s="1"/>
      <c r="BC22" s="1"/>
    </row>
    <row r="23" spans="1:55" s="50" customFormat="1" x14ac:dyDescent="0.25">
      <c r="A23" s="60" t="s">
        <v>244</v>
      </c>
      <c r="B23" s="60" t="s">
        <v>191</v>
      </c>
      <c r="C23" s="60" t="s">
        <v>195</v>
      </c>
      <c r="D23" s="24">
        <v>20</v>
      </c>
      <c r="E23" s="163">
        <f t="shared" si="0"/>
        <v>12</v>
      </c>
      <c r="F23" s="153">
        <f>SUM(G23,H23,I23,J23,K23,L23)</f>
        <v>24</v>
      </c>
      <c r="G23" s="76"/>
      <c r="H23" s="76"/>
      <c r="I23" s="68">
        <v>0</v>
      </c>
      <c r="J23" s="150">
        <v>12</v>
      </c>
      <c r="K23" s="25">
        <f t="shared" si="1"/>
        <v>4</v>
      </c>
      <c r="L23" s="151">
        <f t="shared" si="2"/>
        <v>8</v>
      </c>
      <c r="M23" s="116">
        <f t="shared" si="3"/>
        <v>4</v>
      </c>
      <c r="N23" s="129">
        <f t="shared" si="4"/>
        <v>0</v>
      </c>
      <c r="O23" s="76"/>
      <c r="P23" s="31"/>
      <c r="Q23" s="47"/>
      <c r="R23" s="122"/>
      <c r="S23" s="31">
        <v>8</v>
      </c>
      <c r="T23" s="47">
        <v>4</v>
      </c>
      <c r="U23" s="109"/>
      <c r="V23" s="122">
        <v>4</v>
      </c>
      <c r="W23" s="109"/>
      <c r="X23" s="47"/>
      <c r="Y23" s="31"/>
      <c r="Z23" s="47"/>
      <c r="AA23" s="122"/>
      <c r="AB23" s="109"/>
      <c r="AC23" s="6"/>
      <c r="AD23" s="31"/>
      <c r="AE23" s="122"/>
      <c r="AF23" s="47"/>
      <c r="AG23" s="109"/>
      <c r="AH23" s="31"/>
      <c r="AI23" s="47"/>
      <c r="AJ23" s="122"/>
      <c r="AK23" s="47"/>
      <c r="AL23" s="109"/>
      <c r="AM23" s="145"/>
      <c r="AN23" s="31"/>
      <c r="AO23" s="109"/>
      <c r="AP23" s="31"/>
      <c r="AQ23" s="109"/>
      <c r="AR23" s="31"/>
      <c r="AS23" s="47"/>
      <c r="AT23" s="122"/>
      <c r="AU23" s="31"/>
      <c r="AV23" s="31"/>
      <c r="AW23" s="109"/>
      <c r="AX23" s="109"/>
      <c r="AY23" s="5"/>
      <c r="AZ23" s="109"/>
      <c r="BA23" s="109"/>
      <c r="BB23" s="109"/>
      <c r="BC23" s="109"/>
    </row>
    <row r="24" spans="1:55" x14ac:dyDescent="0.25">
      <c r="A24" s="60" t="s">
        <v>233</v>
      </c>
      <c r="B24" s="60" t="s">
        <v>234</v>
      </c>
      <c r="C24" s="60" t="s">
        <v>102</v>
      </c>
      <c r="D24" s="24">
        <v>22</v>
      </c>
      <c r="E24" s="163">
        <f t="shared" si="0"/>
        <v>10</v>
      </c>
      <c r="F24" s="153">
        <f>SUM(G24,H24,I24,J24,K24,L24)</f>
        <v>38</v>
      </c>
      <c r="G24" s="3"/>
      <c r="H24" s="76"/>
      <c r="I24" s="68">
        <v>16</v>
      </c>
      <c r="J24" s="68">
        <v>12</v>
      </c>
      <c r="K24" s="25">
        <f t="shared" si="1"/>
        <v>10</v>
      </c>
      <c r="L24" s="198">
        <f t="shared" si="2"/>
        <v>0</v>
      </c>
      <c r="M24" s="116">
        <f t="shared" si="3"/>
        <v>10</v>
      </c>
      <c r="N24" s="129">
        <f t="shared" si="4"/>
        <v>0</v>
      </c>
      <c r="O24" s="3"/>
      <c r="P24" s="31"/>
      <c r="Q24" s="47"/>
      <c r="R24" s="122"/>
      <c r="S24" s="31"/>
      <c r="T24" s="47"/>
      <c r="U24" s="1"/>
      <c r="V24" s="122"/>
      <c r="W24" s="1"/>
      <c r="X24" s="47"/>
      <c r="Y24" s="31"/>
      <c r="Z24" s="47">
        <v>6</v>
      </c>
      <c r="AA24" s="122"/>
      <c r="AB24" s="1"/>
      <c r="AC24" s="6"/>
      <c r="AD24" s="31"/>
      <c r="AE24" s="122"/>
      <c r="AF24" s="47">
        <v>4</v>
      </c>
      <c r="AG24" s="1"/>
      <c r="AH24" s="31"/>
      <c r="AI24" s="47"/>
      <c r="AJ24" s="122"/>
      <c r="AK24" s="47"/>
      <c r="AL24" s="1"/>
      <c r="AM24" s="145"/>
      <c r="AN24" s="31"/>
      <c r="AO24" s="1"/>
      <c r="AP24" s="31"/>
      <c r="AQ24" s="1"/>
      <c r="AR24" s="31"/>
      <c r="AS24" s="47"/>
      <c r="AT24" s="122"/>
      <c r="AU24" s="31"/>
      <c r="AV24" s="31"/>
      <c r="AW24" s="1"/>
      <c r="AX24" s="1"/>
      <c r="AY24" s="5"/>
      <c r="AZ24" s="1"/>
      <c r="BA24" s="1"/>
      <c r="BB24" s="1"/>
      <c r="BC24" s="1"/>
    </row>
    <row r="25" spans="1:55" x14ac:dyDescent="0.25">
      <c r="A25" s="60" t="s">
        <v>213</v>
      </c>
      <c r="B25" s="60" t="s">
        <v>112</v>
      </c>
      <c r="C25" s="60" t="s">
        <v>95</v>
      </c>
      <c r="D25" s="24">
        <v>23</v>
      </c>
      <c r="E25" s="163">
        <f t="shared" si="0"/>
        <v>8</v>
      </c>
      <c r="F25" s="153">
        <f>SUM(G25,H25,I25,J25,K25,L25)-20</f>
        <v>48</v>
      </c>
      <c r="G25" s="3"/>
      <c r="H25" s="3"/>
      <c r="I25" s="68">
        <v>28</v>
      </c>
      <c r="J25" s="150">
        <v>36</v>
      </c>
      <c r="K25" s="25">
        <f t="shared" si="1"/>
        <v>0</v>
      </c>
      <c r="L25" s="151">
        <f t="shared" si="2"/>
        <v>4</v>
      </c>
      <c r="M25" s="116">
        <f t="shared" si="3"/>
        <v>0</v>
      </c>
      <c r="N25" s="129">
        <f t="shared" si="4"/>
        <v>4</v>
      </c>
      <c r="O25" s="3"/>
      <c r="P25" s="31">
        <v>4</v>
      </c>
      <c r="Q25" s="47"/>
      <c r="R25" s="122">
        <v>4</v>
      </c>
      <c r="S25" s="31"/>
      <c r="T25" s="47"/>
      <c r="U25" s="1"/>
      <c r="V25" s="122"/>
      <c r="W25" s="1"/>
      <c r="X25" s="47"/>
      <c r="Y25" s="31"/>
      <c r="Z25" s="47"/>
      <c r="AA25" s="122"/>
      <c r="AB25" s="1"/>
      <c r="AC25" s="6"/>
      <c r="AD25" s="31"/>
      <c r="AE25" s="122"/>
      <c r="AF25" s="47"/>
      <c r="AG25" s="1"/>
      <c r="AH25" s="31"/>
      <c r="AI25" s="47"/>
      <c r="AJ25" s="122"/>
      <c r="AK25" s="47"/>
      <c r="AL25" s="1"/>
      <c r="AM25" s="145"/>
      <c r="AN25" s="31"/>
      <c r="AO25" s="1"/>
      <c r="AP25" s="31"/>
      <c r="AQ25" s="1"/>
      <c r="AR25" s="31"/>
      <c r="AS25" s="47"/>
      <c r="AT25" s="122"/>
      <c r="AU25" s="31"/>
      <c r="AV25" s="31"/>
      <c r="AW25" s="1"/>
      <c r="AX25" s="1"/>
      <c r="AY25" s="5"/>
      <c r="AZ25" s="1"/>
      <c r="BA25" s="1"/>
      <c r="BB25" s="1"/>
      <c r="BC25" s="1"/>
    </row>
    <row r="26" spans="1:55" x14ac:dyDescent="0.25">
      <c r="A26" s="60" t="s">
        <v>242</v>
      </c>
      <c r="B26" s="60" t="s">
        <v>243</v>
      </c>
      <c r="C26" s="60" t="s">
        <v>48</v>
      </c>
      <c r="D26" s="24">
        <v>23</v>
      </c>
      <c r="E26" s="163">
        <f t="shared" si="0"/>
        <v>8</v>
      </c>
      <c r="F26" s="153">
        <f t="shared" ref="F26:F38" si="6">SUM(G26,H26,I26,J26,K26,L26)</f>
        <v>20</v>
      </c>
      <c r="G26" s="3"/>
      <c r="H26" s="3"/>
      <c r="I26" s="68">
        <v>0</v>
      </c>
      <c r="J26" s="150">
        <v>12</v>
      </c>
      <c r="K26" s="25">
        <f t="shared" si="1"/>
        <v>0</v>
      </c>
      <c r="L26" s="151">
        <f t="shared" si="2"/>
        <v>8</v>
      </c>
      <c r="M26" s="116">
        <f t="shared" si="3"/>
        <v>0</v>
      </c>
      <c r="N26" s="129">
        <f t="shared" si="4"/>
        <v>0</v>
      </c>
      <c r="O26" s="3"/>
      <c r="P26" s="31"/>
      <c r="Q26" s="47"/>
      <c r="R26" s="122"/>
      <c r="S26" s="31"/>
      <c r="T26" s="47"/>
      <c r="U26" s="1"/>
      <c r="V26" s="122"/>
      <c r="W26" s="1"/>
      <c r="X26" s="47"/>
      <c r="Y26" s="31"/>
      <c r="Z26" s="47"/>
      <c r="AA26" s="122"/>
      <c r="AB26" s="1"/>
      <c r="AC26" s="6"/>
      <c r="AD26" s="31">
        <v>8</v>
      </c>
      <c r="AE26" s="122"/>
      <c r="AF26" s="47"/>
      <c r="AG26" s="1"/>
      <c r="AH26" s="31"/>
      <c r="AI26" s="47"/>
      <c r="AJ26" s="122"/>
      <c r="AK26" s="47"/>
      <c r="AL26" s="1"/>
      <c r="AM26" s="145"/>
      <c r="AN26" s="31"/>
      <c r="AO26" s="1"/>
      <c r="AP26" s="31"/>
      <c r="AQ26" s="1"/>
      <c r="AR26" s="31"/>
      <c r="AS26" s="47"/>
      <c r="AT26" s="122"/>
      <c r="AU26" s="31"/>
      <c r="AV26" s="31"/>
      <c r="AW26" s="1"/>
      <c r="AX26" s="1"/>
      <c r="AY26" s="5"/>
      <c r="AZ26" s="1"/>
      <c r="BA26" s="1"/>
      <c r="BB26" s="1"/>
      <c r="BC26" s="1"/>
    </row>
    <row r="27" spans="1:55" x14ac:dyDescent="0.25">
      <c r="A27" s="60" t="s">
        <v>265</v>
      </c>
      <c r="B27" s="60" t="s">
        <v>266</v>
      </c>
      <c r="C27" s="60" t="s">
        <v>102</v>
      </c>
      <c r="D27" s="4">
        <v>23</v>
      </c>
      <c r="E27" s="163">
        <f t="shared" si="0"/>
        <v>8</v>
      </c>
      <c r="F27" s="153">
        <f t="shared" si="6"/>
        <v>14</v>
      </c>
      <c r="G27" s="3"/>
      <c r="H27" s="76"/>
      <c r="I27" s="68">
        <v>6</v>
      </c>
      <c r="J27" s="68">
        <v>0</v>
      </c>
      <c r="K27" s="25">
        <f t="shared" si="1"/>
        <v>8</v>
      </c>
      <c r="L27" s="198">
        <f t="shared" si="2"/>
        <v>0</v>
      </c>
      <c r="M27" s="116">
        <f t="shared" si="3"/>
        <v>8</v>
      </c>
      <c r="N27" s="129">
        <f t="shared" si="4"/>
        <v>0</v>
      </c>
      <c r="O27" s="3"/>
      <c r="P27" s="31"/>
      <c r="Q27" s="47"/>
      <c r="R27" s="122"/>
      <c r="S27" s="31"/>
      <c r="T27" s="47"/>
      <c r="U27" s="1"/>
      <c r="V27" s="122"/>
      <c r="W27" s="1"/>
      <c r="X27" s="47"/>
      <c r="Y27" s="31"/>
      <c r="Z27" s="47"/>
      <c r="AA27" s="122"/>
      <c r="AB27" s="1"/>
      <c r="AC27" s="6"/>
      <c r="AD27" s="31"/>
      <c r="AE27" s="122"/>
      <c r="AF27" s="47">
        <v>8</v>
      </c>
      <c r="AG27" s="1"/>
      <c r="AH27" s="31"/>
      <c r="AI27" s="47"/>
      <c r="AJ27" s="122"/>
      <c r="AK27" s="47"/>
      <c r="AL27" s="1"/>
      <c r="AM27" s="145"/>
      <c r="AN27" s="31"/>
      <c r="AO27" s="1"/>
      <c r="AP27" s="31"/>
      <c r="AQ27" s="1"/>
      <c r="AR27" s="31"/>
      <c r="AS27" s="47"/>
      <c r="AT27" s="122"/>
      <c r="AU27" s="31"/>
      <c r="AV27" s="31"/>
      <c r="AW27" s="1"/>
      <c r="AX27" s="1"/>
      <c r="AY27" s="5"/>
      <c r="AZ27" s="1"/>
      <c r="BA27" s="1"/>
      <c r="BB27" s="1"/>
      <c r="BC27" s="1"/>
    </row>
    <row r="28" spans="1:55" s="50" customFormat="1" x14ac:dyDescent="0.25">
      <c r="A28" s="60" t="s">
        <v>275</v>
      </c>
      <c r="B28" s="60" t="s">
        <v>276</v>
      </c>
      <c r="C28" s="60" t="s">
        <v>78</v>
      </c>
      <c r="D28" s="4">
        <v>26</v>
      </c>
      <c r="E28" s="163">
        <f t="shared" si="0"/>
        <v>6</v>
      </c>
      <c r="F28" s="153">
        <f t="shared" si="6"/>
        <v>7</v>
      </c>
      <c r="G28" s="76"/>
      <c r="H28" s="76"/>
      <c r="I28" s="68">
        <v>1</v>
      </c>
      <c r="J28" s="68">
        <v>0</v>
      </c>
      <c r="K28" s="25">
        <f t="shared" si="1"/>
        <v>6</v>
      </c>
      <c r="L28" s="198">
        <f t="shared" si="2"/>
        <v>0</v>
      </c>
      <c r="M28" s="116">
        <f t="shared" si="3"/>
        <v>0</v>
      </c>
      <c r="N28" s="129">
        <f t="shared" si="4"/>
        <v>0</v>
      </c>
      <c r="O28" s="76">
        <v>2</v>
      </c>
      <c r="P28" s="31"/>
      <c r="Q28" s="47"/>
      <c r="R28" s="122"/>
      <c r="S28" s="31"/>
      <c r="T28" s="47"/>
      <c r="U28" s="109"/>
      <c r="V28" s="122"/>
      <c r="W28" s="109"/>
      <c r="X28" s="47"/>
      <c r="Y28" s="31"/>
      <c r="Z28" s="47"/>
      <c r="AA28" s="122"/>
      <c r="AB28" s="109">
        <v>4</v>
      </c>
      <c r="AC28" s="6"/>
      <c r="AD28" s="31"/>
      <c r="AE28" s="122"/>
      <c r="AF28" s="47"/>
      <c r="AG28" s="109"/>
      <c r="AH28" s="31"/>
      <c r="AI28" s="47"/>
      <c r="AJ28" s="122"/>
      <c r="AK28" s="47"/>
      <c r="AL28" s="109"/>
      <c r="AM28" s="145"/>
      <c r="AN28" s="31"/>
      <c r="AO28" s="109"/>
      <c r="AP28" s="31"/>
      <c r="AQ28" s="109"/>
      <c r="AR28" s="31"/>
      <c r="AS28" s="47"/>
      <c r="AT28" s="122"/>
      <c r="AU28" s="31"/>
      <c r="AV28" s="31"/>
      <c r="AW28" s="109"/>
      <c r="AX28" s="109"/>
      <c r="AY28" s="5"/>
      <c r="AZ28" s="109"/>
      <c r="BA28" s="109"/>
      <c r="BB28" s="109"/>
      <c r="BC28" s="109"/>
    </row>
    <row r="29" spans="1:55" x14ac:dyDescent="0.25">
      <c r="A29" s="60" t="s">
        <v>834</v>
      </c>
      <c r="B29" s="60" t="s">
        <v>298</v>
      </c>
      <c r="C29" s="60" t="s">
        <v>95</v>
      </c>
      <c r="D29" s="4">
        <v>26</v>
      </c>
      <c r="E29" s="163">
        <f t="shared" si="0"/>
        <v>6</v>
      </c>
      <c r="F29" s="153">
        <f t="shared" si="6"/>
        <v>2</v>
      </c>
      <c r="G29" s="3"/>
      <c r="H29" s="3"/>
      <c r="I29" s="68"/>
      <c r="J29" s="68"/>
      <c r="K29" s="25">
        <f t="shared" si="1"/>
        <v>2</v>
      </c>
      <c r="L29" s="198">
        <f t="shared" si="2"/>
        <v>0</v>
      </c>
      <c r="M29" s="116">
        <f t="shared" si="3"/>
        <v>0</v>
      </c>
      <c r="N29" s="129">
        <f t="shared" si="4"/>
        <v>4</v>
      </c>
      <c r="O29" s="3"/>
      <c r="P29" s="31"/>
      <c r="Q29" s="47"/>
      <c r="R29" s="122"/>
      <c r="S29" s="31"/>
      <c r="T29" s="47"/>
      <c r="U29" s="1"/>
      <c r="V29" s="122"/>
      <c r="W29" s="1"/>
      <c r="X29" s="47"/>
      <c r="Y29" s="31"/>
      <c r="Z29" s="47"/>
      <c r="AA29" s="122"/>
      <c r="AB29" s="1">
        <v>2</v>
      </c>
      <c r="AC29" s="6"/>
      <c r="AD29" s="31"/>
      <c r="AE29" s="122">
        <v>4</v>
      </c>
      <c r="AF29" s="47"/>
      <c r="AG29" s="1"/>
      <c r="AH29" s="31"/>
      <c r="AI29" s="47"/>
      <c r="AJ29" s="122"/>
      <c r="AK29" s="47"/>
      <c r="AL29" s="1"/>
      <c r="AM29" s="145"/>
      <c r="AN29" s="31"/>
      <c r="AO29" s="1"/>
      <c r="AP29" s="31"/>
      <c r="AQ29" s="1"/>
      <c r="AR29" s="31"/>
      <c r="AS29" s="47"/>
      <c r="AT29" s="122"/>
      <c r="AU29" s="31"/>
      <c r="AV29" s="31"/>
      <c r="AW29" s="1"/>
      <c r="AX29" s="1"/>
      <c r="AY29" s="5"/>
      <c r="AZ29" s="1"/>
      <c r="BA29" s="1"/>
      <c r="BB29" s="1"/>
      <c r="BC29" s="1"/>
    </row>
    <row r="30" spans="1:55" x14ac:dyDescent="0.25">
      <c r="A30" s="60" t="s">
        <v>786</v>
      </c>
      <c r="B30" s="60" t="s">
        <v>173</v>
      </c>
      <c r="C30" s="60" t="s">
        <v>47</v>
      </c>
      <c r="D30" s="4">
        <v>28</v>
      </c>
      <c r="E30" s="163">
        <f t="shared" si="0"/>
        <v>2</v>
      </c>
      <c r="F30" s="153">
        <f t="shared" si="6"/>
        <v>2</v>
      </c>
      <c r="G30" s="168"/>
      <c r="H30" s="168"/>
      <c r="I30" s="200"/>
      <c r="J30" s="200"/>
      <c r="K30" s="25">
        <f t="shared" si="1"/>
        <v>2</v>
      </c>
      <c r="L30" s="198">
        <f t="shared" si="2"/>
        <v>0</v>
      </c>
      <c r="M30" s="116">
        <f t="shared" si="3"/>
        <v>2</v>
      </c>
      <c r="N30" s="129">
        <f t="shared" si="4"/>
        <v>0</v>
      </c>
      <c r="O30" s="3"/>
      <c r="P30" s="31"/>
      <c r="Q30" s="47"/>
      <c r="R30" s="122"/>
      <c r="S30" s="31"/>
      <c r="T30" s="47"/>
      <c r="U30" s="1"/>
      <c r="V30" s="122"/>
      <c r="W30" s="1"/>
      <c r="X30" s="47"/>
      <c r="Y30" s="31"/>
      <c r="Z30" s="47"/>
      <c r="AA30" s="122"/>
      <c r="AB30" s="1"/>
      <c r="AC30" s="6"/>
      <c r="AD30" s="31"/>
      <c r="AE30" s="122"/>
      <c r="AF30" s="47">
        <v>2</v>
      </c>
      <c r="AG30" s="1"/>
      <c r="AH30" s="31"/>
      <c r="AI30" s="47"/>
      <c r="AJ30" s="122"/>
      <c r="AK30" s="47"/>
      <c r="AL30" s="1"/>
      <c r="AM30" s="145"/>
      <c r="AN30" s="31"/>
      <c r="AO30" s="1"/>
      <c r="AP30" s="31"/>
      <c r="AQ30" s="1"/>
      <c r="AR30" s="31"/>
      <c r="AS30" s="47"/>
      <c r="AT30" s="122"/>
      <c r="AU30" s="31"/>
      <c r="AV30" s="31"/>
      <c r="AW30" s="1"/>
      <c r="AX30" s="1"/>
      <c r="AY30" s="5"/>
      <c r="AZ30" s="1"/>
      <c r="BA30" s="1"/>
      <c r="BB30" s="1"/>
      <c r="BC30" s="1"/>
    </row>
    <row r="31" spans="1:55" s="50" customFormat="1" x14ac:dyDescent="0.25">
      <c r="A31" s="60" t="s">
        <v>872</v>
      </c>
      <c r="B31" s="60" t="s">
        <v>873</v>
      </c>
      <c r="C31" s="60" t="s">
        <v>102</v>
      </c>
      <c r="D31" s="4">
        <v>28</v>
      </c>
      <c r="E31" s="163">
        <f t="shared" si="0"/>
        <v>2</v>
      </c>
      <c r="F31" s="153">
        <f t="shared" si="6"/>
        <v>2</v>
      </c>
      <c r="G31" s="76"/>
      <c r="H31" s="76"/>
      <c r="I31" s="68"/>
      <c r="J31" s="68"/>
      <c r="K31" s="25">
        <f t="shared" si="1"/>
        <v>0</v>
      </c>
      <c r="L31" s="198">
        <f t="shared" si="2"/>
        <v>2</v>
      </c>
      <c r="M31" s="116">
        <f t="shared" si="3"/>
        <v>0</v>
      </c>
      <c r="N31" s="129">
        <f t="shared" si="4"/>
        <v>0</v>
      </c>
      <c r="O31" s="76"/>
      <c r="P31" s="31"/>
      <c r="Q31" s="47"/>
      <c r="R31" s="122"/>
      <c r="S31" s="31"/>
      <c r="T31" s="47"/>
      <c r="U31" s="109"/>
      <c r="V31" s="122"/>
      <c r="W31" s="109"/>
      <c r="X31" s="47"/>
      <c r="Y31" s="31"/>
      <c r="Z31" s="47"/>
      <c r="AA31" s="122"/>
      <c r="AB31" s="109"/>
      <c r="AC31" s="6"/>
      <c r="AD31" s="31">
        <v>2</v>
      </c>
      <c r="AE31" s="122"/>
      <c r="AF31" s="47"/>
      <c r="AG31" s="109"/>
      <c r="AH31" s="31"/>
      <c r="AI31" s="47"/>
      <c r="AJ31" s="122"/>
      <c r="AK31" s="47"/>
      <c r="AL31" s="109"/>
      <c r="AM31" s="145"/>
      <c r="AN31" s="31"/>
      <c r="AO31" s="109"/>
      <c r="AP31" s="31"/>
      <c r="AQ31" s="109"/>
      <c r="AR31" s="31"/>
      <c r="AS31" s="47"/>
      <c r="AT31" s="122"/>
      <c r="AU31" s="31"/>
      <c r="AV31" s="31"/>
      <c r="AW31" s="109"/>
      <c r="AX31" s="109"/>
      <c r="AY31" s="5"/>
      <c r="AZ31" s="109"/>
      <c r="BA31" s="109"/>
      <c r="BB31" s="109"/>
      <c r="BC31" s="109"/>
    </row>
    <row r="32" spans="1:55" x14ac:dyDescent="0.25">
      <c r="A32" s="60" t="s">
        <v>309</v>
      </c>
      <c r="B32" s="60" t="s">
        <v>310</v>
      </c>
      <c r="C32" s="60" t="s">
        <v>95</v>
      </c>
      <c r="D32" s="4">
        <v>28</v>
      </c>
      <c r="E32" s="163">
        <f t="shared" si="0"/>
        <v>2</v>
      </c>
      <c r="F32" s="153">
        <f t="shared" si="6"/>
        <v>0</v>
      </c>
      <c r="G32" s="3"/>
      <c r="H32" s="3"/>
      <c r="I32" s="68"/>
      <c r="J32" s="68"/>
      <c r="K32" s="25">
        <f t="shared" si="1"/>
        <v>0</v>
      </c>
      <c r="L32" s="198">
        <f t="shared" si="2"/>
        <v>0</v>
      </c>
      <c r="M32" s="116">
        <f t="shared" si="3"/>
        <v>0</v>
      </c>
      <c r="N32" s="129">
        <f t="shared" si="4"/>
        <v>2</v>
      </c>
      <c r="O32" s="3"/>
      <c r="P32" s="31"/>
      <c r="Q32" s="47"/>
      <c r="R32" s="122"/>
      <c r="S32" s="31"/>
      <c r="T32" s="47"/>
      <c r="U32" s="1"/>
      <c r="V32" s="122"/>
      <c r="W32" s="1"/>
      <c r="X32" s="47"/>
      <c r="Y32" s="31"/>
      <c r="Z32" s="47"/>
      <c r="AA32" s="122"/>
      <c r="AB32" s="1"/>
      <c r="AC32" s="6"/>
      <c r="AD32" s="31"/>
      <c r="AE32" s="122">
        <v>2</v>
      </c>
      <c r="AF32" s="47"/>
      <c r="AG32" s="1"/>
      <c r="AH32" s="31"/>
      <c r="AI32" s="47"/>
      <c r="AJ32" s="122"/>
      <c r="AK32" s="47"/>
      <c r="AL32" s="1"/>
      <c r="AM32" s="145"/>
      <c r="AN32" s="31"/>
      <c r="AO32" s="1"/>
      <c r="AP32" s="31"/>
      <c r="AQ32" s="1"/>
      <c r="AR32" s="31"/>
      <c r="AS32" s="47"/>
      <c r="AT32" s="122"/>
      <c r="AU32" s="31"/>
      <c r="AV32" s="31"/>
      <c r="AW32" s="1"/>
      <c r="AX32" s="1"/>
      <c r="AY32" s="5"/>
      <c r="AZ32" s="1"/>
      <c r="BA32" s="1"/>
      <c r="BB32" s="1"/>
      <c r="BC32" s="1"/>
    </row>
    <row r="33" spans="1:55" x14ac:dyDescent="0.25">
      <c r="A33" s="60" t="s">
        <v>221</v>
      </c>
      <c r="B33" s="60" t="s">
        <v>222</v>
      </c>
      <c r="C33" s="60" t="s">
        <v>52</v>
      </c>
      <c r="D33" s="4">
        <v>28</v>
      </c>
      <c r="E33" s="163">
        <f t="shared" si="0"/>
        <v>2</v>
      </c>
      <c r="F33" s="153">
        <f t="shared" si="6"/>
        <v>40</v>
      </c>
      <c r="G33" s="3"/>
      <c r="H33" s="3"/>
      <c r="I33" s="68">
        <v>38</v>
      </c>
      <c r="J33" s="68">
        <v>0</v>
      </c>
      <c r="K33" s="25">
        <f t="shared" si="1"/>
        <v>2</v>
      </c>
      <c r="L33" s="198">
        <f t="shared" si="2"/>
        <v>0</v>
      </c>
      <c r="M33" s="116">
        <f t="shared" si="3"/>
        <v>2</v>
      </c>
      <c r="N33" s="129">
        <f t="shared" si="4"/>
        <v>0</v>
      </c>
      <c r="O33" s="3"/>
      <c r="P33" s="31"/>
      <c r="Q33" s="47"/>
      <c r="R33" s="122"/>
      <c r="S33" s="31"/>
      <c r="T33" s="47"/>
      <c r="U33" s="1"/>
      <c r="V33" s="122"/>
      <c r="W33" s="1"/>
      <c r="X33" s="47"/>
      <c r="Y33" s="31"/>
      <c r="Z33" s="47">
        <v>2</v>
      </c>
      <c r="AA33" s="122"/>
      <c r="AB33" s="1"/>
      <c r="AC33" s="6"/>
      <c r="AD33" s="31"/>
      <c r="AE33" s="122"/>
      <c r="AF33" s="47"/>
      <c r="AG33" s="1"/>
      <c r="AH33" s="31"/>
      <c r="AI33" s="47"/>
      <c r="AJ33" s="122"/>
      <c r="AK33" s="47"/>
      <c r="AL33" s="1"/>
      <c r="AM33" s="145"/>
      <c r="AN33" s="31"/>
      <c r="AO33" s="1"/>
      <c r="AP33" s="31"/>
      <c r="AQ33" s="1"/>
      <c r="AR33" s="31"/>
      <c r="AS33" s="47"/>
      <c r="AT33" s="122"/>
      <c r="AU33" s="31"/>
      <c r="AV33" s="31"/>
      <c r="AW33" s="1"/>
      <c r="AX33" s="1"/>
      <c r="AY33" s="5"/>
      <c r="AZ33" s="1"/>
      <c r="BA33" s="1"/>
      <c r="BB33" s="1"/>
      <c r="BC33" s="1"/>
    </row>
    <row r="34" spans="1:55" x14ac:dyDescent="0.25">
      <c r="A34" s="60" t="s">
        <v>288</v>
      </c>
      <c r="B34" s="60" t="s">
        <v>255</v>
      </c>
      <c r="C34" s="60" t="s">
        <v>66</v>
      </c>
      <c r="D34" s="4">
        <v>32</v>
      </c>
      <c r="E34" s="163">
        <f t="shared" si="0"/>
        <v>1</v>
      </c>
      <c r="F34" s="153">
        <f t="shared" si="6"/>
        <v>10</v>
      </c>
      <c r="G34" s="3"/>
      <c r="H34" s="3"/>
      <c r="I34" s="68">
        <v>4</v>
      </c>
      <c r="J34" s="68">
        <v>6</v>
      </c>
      <c r="K34" s="25">
        <f t="shared" si="1"/>
        <v>0</v>
      </c>
      <c r="L34" s="198">
        <f t="shared" si="2"/>
        <v>0</v>
      </c>
      <c r="M34" s="116">
        <f t="shared" si="3"/>
        <v>0</v>
      </c>
      <c r="N34" s="129">
        <f t="shared" si="4"/>
        <v>1</v>
      </c>
      <c r="O34" s="3"/>
      <c r="P34" s="31"/>
      <c r="Q34" s="47"/>
      <c r="R34" s="122"/>
      <c r="S34" s="31"/>
      <c r="T34" s="47"/>
      <c r="U34" s="1"/>
      <c r="V34" s="122"/>
      <c r="W34" s="1"/>
      <c r="X34" s="47"/>
      <c r="Y34" s="31"/>
      <c r="Z34" s="47"/>
      <c r="AA34" s="122">
        <v>1</v>
      </c>
      <c r="AB34" s="1"/>
      <c r="AC34" s="6"/>
      <c r="AD34" s="31"/>
      <c r="AE34" s="122"/>
      <c r="AF34" s="47"/>
      <c r="AG34" s="1"/>
      <c r="AH34" s="31"/>
      <c r="AI34" s="47"/>
      <c r="AJ34" s="122"/>
      <c r="AK34" s="47"/>
      <c r="AL34" s="1"/>
      <c r="AM34" s="145"/>
      <c r="AN34" s="31"/>
      <c r="AO34" s="1"/>
      <c r="AP34" s="31"/>
      <c r="AQ34" s="1"/>
      <c r="AR34" s="31"/>
      <c r="AS34" s="47"/>
      <c r="AT34" s="122"/>
      <c r="AU34" s="31"/>
      <c r="AV34" s="31"/>
      <c r="AW34" s="1"/>
      <c r="AX34" s="1"/>
      <c r="AY34" s="5"/>
      <c r="AZ34" s="1"/>
      <c r="BA34" s="1"/>
      <c r="BB34" s="1"/>
      <c r="BC34" s="1"/>
    </row>
    <row r="35" spans="1:55" x14ac:dyDescent="0.25">
      <c r="A35" s="60" t="s">
        <v>149</v>
      </c>
      <c r="B35" s="60" t="s">
        <v>135</v>
      </c>
      <c r="C35" s="60" t="s">
        <v>204</v>
      </c>
      <c r="D35" s="4"/>
      <c r="E35" s="163">
        <f t="shared" ref="E35:E67" si="7">SUM(K35,L35,N35)</f>
        <v>0</v>
      </c>
      <c r="F35" s="153">
        <f t="shared" si="6"/>
        <v>75</v>
      </c>
      <c r="G35" s="3"/>
      <c r="H35" s="3"/>
      <c r="I35" s="68">
        <v>65</v>
      </c>
      <c r="J35" s="68">
        <v>10</v>
      </c>
      <c r="K35" s="25">
        <f t="shared" ref="K35:K67" si="8">SUM(M35,O35,U35,W35,AB35,AG35,AL35,AO35,AQ35,AC35)</f>
        <v>0</v>
      </c>
      <c r="L35" s="198">
        <f t="shared" ref="L35:L67" si="9">SUM(P35,S35,Y35,AH35,AN35,AP35,AR35,AU35,AV35,AD35)</f>
        <v>0</v>
      </c>
      <c r="M35" s="116">
        <f t="shared" ref="M35:M67" si="10">SUM(Q35,T35,X35,Z35,AF35,AI35,AK35,AM35,AS35)</f>
        <v>0</v>
      </c>
      <c r="N35" s="129">
        <f t="shared" ref="N35:N67" si="11">SUM(R35,AJ35,AT35,AA35,AE35)</f>
        <v>0</v>
      </c>
      <c r="O35" s="3"/>
      <c r="P35" s="31"/>
      <c r="Q35" s="47"/>
      <c r="R35" s="122"/>
      <c r="S35" s="31"/>
      <c r="T35" s="47"/>
      <c r="U35" s="1"/>
      <c r="V35" s="122"/>
      <c r="W35" s="1"/>
      <c r="X35" s="47"/>
      <c r="Y35" s="31"/>
      <c r="Z35" s="47"/>
      <c r="AA35" s="122"/>
      <c r="AB35" s="1"/>
      <c r="AC35" s="6"/>
      <c r="AD35" s="31"/>
      <c r="AE35" s="122"/>
      <c r="AF35" s="47"/>
      <c r="AG35" s="1"/>
      <c r="AH35" s="31"/>
      <c r="AI35" s="47"/>
      <c r="AJ35" s="122"/>
      <c r="AK35" s="47"/>
      <c r="AL35" s="1"/>
      <c r="AM35" s="145"/>
      <c r="AN35" s="31"/>
      <c r="AO35" s="1"/>
      <c r="AP35" s="31"/>
      <c r="AQ35" s="1"/>
      <c r="AR35" s="31"/>
      <c r="AS35" s="47"/>
      <c r="AT35" s="122"/>
      <c r="AU35" s="31"/>
      <c r="AV35" s="31"/>
      <c r="AW35" s="1"/>
      <c r="AX35" s="1"/>
      <c r="AY35" s="5"/>
      <c r="AZ35" s="1"/>
      <c r="BA35" s="1"/>
      <c r="BB35" s="1"/>
      <c r="BC35" s="1"/>
    </row>
    <row r="36" spans="1:55" x14ac:dyDescent="0.25">
      <c r="A36" s="60" t="s">
        <v>208</v>
      </c>
      <c r="B36" s="60" t="s">
        <v>209</v>
      </c>
      <c r="C36" s="60" t="s">
        <v>210</v>
      </c>
      <c r="D36" s="4"/>
      <c r="E36" s="163">
        <f t="shared" si="7"/>
        <v>0</v>
      </c>
      <c r="F36" s="153">
        <f t="shared" si="6"/>
        <v>52</v>
      </c>
      <c r="G36" s="3"/>
      <c r="H36" s="3"/>
      <c r="I36" s="68">
        <v>42</v>
      </c>
      <c r="J36" s="68">
        <v>10</v>
      </c>
      <c r="K36" s="25">
        <f t="shared" si="8"/>
        <v>0</v>
      </c>
      <c r="L36" s="198">
        <f t="shared" si="9"/>
        <v>0</v>
      </c>
      <c r="M36" s="116">
        <f t="shared" si="10"/>
        <v>0</v>
      </c>
      <c r="N36" s="129">
        <f t="shared" si="11"/>
        <v>0</v>
      </c>
      <c r="O36" s="3"/>
      <c r="P36" s="31"/>
      <c r="Q36" s="47"/>
      <c r="R36" s="122"/>
      <c r="S36" s="31"/>
      <c r="T36" s="47"/>
      <c r="U36" s="1"/>
      <c r="V36" s="122"/>
      <c r="W36" s="1"/>
      <c r="X36" s="47"/>
      <c r="Y36" s="31"/>
      <c r="Z36" s="47"/>
      <c r="AA36" s="122"/>
      <c r="AB36" s="1"/>
      <c r="AC36" s="6"/>
      <c r="AD36" s="31"/>
      <c r="AE36" s="122"/>
      <c r="AF36" s="47"/>
      <c r="AG36" s="1"/>
      <c r="AH36" s="31"/>
      <c r="AI36" s="47"/>
      <c r="AJ36" s="122"/>
      <c r="AK36" s="47"/>
      <c r="AL36" s="1"/>
      <c r="AM36" s="145"/>
      <c r="AN36" s="31"/>
      <c r="AO36" s="1"/>
      <c r="AP36" s="31"/>
      <c r="AQ36" s="1"/>
      <c r="AR36" s="31"/>
      <c r="AS36" s="47"/>
      <c r="AT36" s="122"/>
      <c r="AU36" s="31"/>
      <c r="AV36" s="31"/>
      <c r="AW36" s="1"/>
      <c r="AX36" s="1"/>
      <c r="AY36" s="5"/>
      <c r="AZ36" s="1"/>
      <c r="BA36" s="1"/>
      <c r="BB36" s="1"/>
      <c r="BC36" s="1"/>
    </row>
    <row r="37" spans="1:55" x14ac:dyDescent="0.25">
      <c r="A37" s="60" t="s">
        <v>211</v>
      </c>
      <c r="B37" s="60" t="s">
        <v>212</v>
      </c>
      <c r="C37" s="60" t="s">
        <v>53</v>
      </c>
      <c r="D37" s="4"/>
      <c r="E37" s="163">
        <f t="shared" si="7"/>
        <v>0</v>
      </c>
      <c r="F37" s="153">
        <f t="shared" si="6"/>
        <v>42</v>
      </c>
      <c r="G37" s="3"/>
      <c r="H37" s="3"/>
      <c r="I37" s="68">
        <v>22</v>
      </c>
      <c r="J37" s="150">
        <v>20</v>
      </c>
      <c r="K37" s="25">
        <f t="shared" si="8"/>
        <v>0</v>
      </c>
      <c r="L37" s="198">
        <f t="shared" si="9"/>
        <v>0</v>
      </c>
      <c r="M37" s="116">
        <f t="shared" si="10"/>
        <v>0</v>
      </c>
      <c r="N37" s="129">
        <f t="shared" si="11"/>
        <v>0</v>
      </c>
      <c r="O37" s="3"/>
      <c r="P37" s="31"/>
      <c r="Q37" s="47"/>
      <c r="R37" s="122"/>
      <c r="S37" s="31"/>
      <c r="T37" s="47"/>
      <c r="U37" s="1"/>
      <c r="V37" s="122"/>
      <c r="W37" s="1"/>
      <c r="X37" s="47"/>
      <c r="Y37" s="31"/>
      <c r="Z37" s="47"/>
      <c r="AA37" s="122"/>
      <c r="AB37" s="1"/>
      <c r="AC37" s="6"/>
      <c r="AD37" s="31"/>
      <c r="AE37" s="122"/>
      <c r="AF37" s="47"/>
      <c r="AG37" s="1"/>
      <c r="AH37" s="31"/>
      <c r="AI37" s="47"/>
      <c r="AJ37" s="122"/>
      <c r="AK37" s="47"/>
      <c r="AL37" s="1"/>
      <c r="AM37" s="145"/>
      <c r="AN37" s="31"/>
      <c r="AO37" s="1"/>
      <c r="AP37" s="31"/>
      <c r="AQ37" s="1"/>
      <c r="AR37" s="31"/>
      <c r="AS37" s="47"/>
      <c r="AT37" s="122"/>
      <c r="AU37" s="31"/>
      <c r="AV37" s="31"/>
      <c r="AW37" s="1"/>
      <c r="AX37" s="1"/>
      <c r="AY37" s="5"/>
      <c r="AZ37" s="1"/>
      <c r="BA37" s="1"/>
      <c r="BB37" s="1"/>
      <c r="BC37" s="1"/>
    </row>
    <row r="38" spans="1:55" x14ac:dyDescent="0.25">
      <c r="A38" s="60" t="s">
        <v>214</v>
      </c>
      <c r="B38" s="60" t="s">
        <v>157</v>
      </c>
      <c r="C38" s="60" t="s">
        <v>50</v>
      </c>
      <c r="D38" s="4"/>
      <c r="E38" s="163">
        <f t="shared" si="7"/>
        <v>0</v>
      </c>
      <c r="F38" s="153">
        <f t="shared" si="6"/>
        <v>47</v>
      </c>
      <c r="G38" s="3"/>
      <c r="H38" s="3"/>
      <c r="I38" s="68">
        <v>47</v>
      </c>
      <c r="J38" s="68">
        <v>0</v>
      </c>
      <c r="K38" s="25">
        <f t="shared" si="8"/>
        <v>0</v>
      </c>
      <c r="L38" s="198">
        <f t="shared" si="9"/>
        <v>0</v>
      </c>
      <c r="M38" s="116">
        <f t="shared" si="10"/>
        <v>0</v>
      </c>
      <c r="N38" s="129">
        <f t="shared" si="11"/>
        <v>0</v>
      </c>
      <c r="O38" s="3"/>
      <c r="P38" s="31"/>
      <c r="Q38" s="47"/>
      <c r="R38" s="122"/>
      <c r="S38" s="31"/>
      <c r="T38" s="47"/>
      <c r="U38" s="1"/>
      <c r="V38" s="122"/>
      <c r="W38" s="1"/>
      <c r="X38" s="47"/>
      <c r="Y38" s="31"/>
      <c r="Z38" s="47"/>
      <c r="AA38" s="122"/>
      <c r="AB38" s="1"/>
      <c r="AC38" s="6"/>
      <c r="AD38" s="31"/>
      <c r="AE38" s="122"/>
      <c r="AF38" s="47"/>
      <c r="AG38" s="1"/>
      <c r="AH38" s="31"/>
      <c r="AI38" s="47"/>
      <c r="AJ38" s="122"/>
      <c r="AK38" s="47"/>
      <c r="AL38" s="1"/>
      <c r="AM38" s="47"/>
      <c r="AN38" s="31"/>
      <c r="AO38" s="1"/>
      <c r="AP38" s="31"/>
      <c r="AQ38" s="1"/>
      <c r="AR38" s="31"/>
      <c r="AS38" s="47"/>
      <c r="AT38" s="122"/>
      <c r="AU38" s="31"/>
      <c r="AV38" s="31"/>
      <c r="AW38" s="1"/>
      <c r="AX38" s="1"/>
      <c r="AY38" s="109"/>
      <c r="AZ38" s="1"/>
      <c r="BA38" s="1"/>
      <c r="BB38" s="1"/>
      <c r="BC38" s="1"/>
    </row>
    <row r="39" spans="1:55" x14ac:dyDescent="0.25">
      <c r="A39" s="60" t="s">
        <v>217</v>
      </c>
      <c r="B39" s="60" t="s">
        <v>218</v>
      </c>
      <c r="C39" s="60" t="s">
        <v>48</v>
      </c>
      <c r="D39" s="4"/>
      <c r="E39" s="163">
        <f t="shared" si="7"/>
        <v>0</v>
      </c>
      <c r="F39" s="153">
        <f>SUM(G39,H39,I39,J39,K39,L39)-4</f>
        <v>42</v>
      </c>
      <c r="G39" s="59"/>
      <c r="H39" s="109"/>
      <c r="I39" s="68">
        <v>22</v>
      </c>
      <c r="J39" s="150">
        <v>24</v>
      </c>
      <c r="K39" s="25">
        <f t="shared" si="8"/>
        <v>0</v>
      </c>
      <c r="L39" s="198">
        <f t="shared" si="9"/>
        <v>0</v>
      </c>
      <c r="M39" s="116">
        <f t="shared" si="10"/>
        <v>0</v>
      </c>
      <c r="N39" s="129">
        <f t="shared" si="11"/>
        <v>0</v>
      </c>
      <c r="O39" s="59"/>
      <c r="P39" s="31"/>
      <c r="Q39" s="47"/>
      <c r="R39" s="122"/>
      <c r="S39" s="31"/>
      <c r="T39" s="47"/>
      <c r="U39" s="58"/>
      <c r="V39" s="122"/>
      <c r="W39" s="58"/>
      <c r="X39" s="47"/>
      <c r="Y39" s="31"/>
      <c r="Z39" s="47"/>
      <c r="AA39" s="122"/>
      <c r="AB39" s="58"/>
      <c r="AC39" s="6"/>
      <c r="AD39" s="31"/>
      <c r="AE39" s="122"/>
      <c r="AF39" s="47"/>
      <c r="AG39" s="58"/>
      <c r="AH39" s="31"/>
      <c r="AI39" s="47"/>
      <c r="AJ39" s="122"/>
      <c r="AK39" s="47"/>
      <c r="AL39" s="58"/>
      <c r="AM39" s="47"/>
      <c r="AN39" s="31"/>
      <c r="AO39" s="58"/>
      <c r="AP39" s="31"/>
      <c r="AQ39" s="58"/>
      <c r="AR39" s="31"/>
      <c r="AS39" s="47"/>
      <c r="AT39" s="122"/>
      <c r="AU39" s="31"/>
      <c r="AV39" s="31"/>
      <c r="AW39" s="58"/>
      <c r="AX39" s="58"/>
      <c r="AY39" s="109"/>
      <c r="AZ39" s="58"/>
      <c r="BA39" s="58"/>
      <c r="BB39" s="58"/>
      <c r="BC39" s="58"/>
    </row>
    <row r="40" spans="1:55" x14ac:dyDescent="0.25">
      <c r="A40" s="60" t="s">
        <v>219</v>
      </c>
      <c r="B40" s="60" t="s">
        <v>220</v>
      </c>
      <c r="C40" s="60" t="s">
        <v>52</v>
      </c>
      <c r="D40" s="4"/>
      <c r="E40" s="163">
        <f t="shared" si="7"/>
        <v>0</v>
      </c>
      <c r="F40" s="153">
        <f>SUM(G40,H40,I40,J40,K40,L40)</f>
        <v>45</v>
      </c>
      <c r="G40" s="59"/>
      <c r="H40" s="109"/>
      <c r="I40" s="68">
        <v>35</v>
      </c>
      <c r="J40" s="68">
        <v>10</v>
      </c>
      <c r="K40" s="25">
        <f t="shared" si="8"/>
        <v>0</v>
      </c>
      <c r="L40" s="198">
        <f t="shared" si="9"/>
        <v>0</v>
      </c>
      <c r="M40" s="116">
        <f t="shared" si="10"/>
        <v>0</v>
      </c>
      <c r="N40" s="129">
        <f t="shared" si="11"/>
        <v>0</v>
      </c>
      <c r="O40" s="59"/>
      <c r="P40" s="31"/>
      <c r="Q40" s="47"/>
      <c r="R40" s="122"/>
      <c r="S40" s="31"/>
      <c r="T40" s="47"/>
      <c r="U40" s="58"/>
      <c r="V40" s="122"/>
      <c r="W40" s="58"/>
      <c r="X40" s="47"/>
      <c r="Y40" s="31"/>
      <c r="Z40" s="47"/>
      <c r="AA40" s="122"/>
      <c r="AB40" s="58"/>
      <c r="AC40" s="6"/>
      <c r="AD40" s="31"/>
      <c r="AE40" s="122"/>
      <c r="AF40" s="47"/>
      <c r="AG40" s="58"/>
      <c r="AH40" s="31"/>
      <c r="AI40" s="47"/>
      <c r="AJ40" s="122"/>
      <c r="AK40" s="47"/>
      <c r="AL40" s="58"/>
      <c r="AM40" s="47"/>
      <c r="AN40" s="31"/>
      <c r="AO40" s="58"/>
      <c r="AP40" s="31"/>
      <c r="AQ40" s="58"/>
      <c r="AR40" s="31"/>
      <c r="AS40" s="47"/>
      <c r="AT40" s="122"/>
      <c r="AU40" s="31"/>
      <c r="AV40" s="31"/>
      <c r="AW40" s="58"/>
      <c r="AX40" s="58"/>
      <c r="AY40" s="109"/>
      <c r="AZ40" s="58"/>
      <c r="BA40" s="58"/>
      <c r="BB40" s="58"/>
      <c r="BC40" s="58"/>
    </row>
    <row r="41" spans="1:55" x14ac:dyDescent="0.25">
      <c r="A41" s="60" t="s">
        <v>223</v>
      </c>
      <c r="B41" s="60" t="s">
        <v>224</v>
      </c>
      <c r="C41" s="60" t="s">
        <v>225</v>
      </c>
      <c r="D41" s="4"/>
      <c r="E41" s="163">
        <f t="shared" si="7"/>
        <v>0</v>
      </c>
      <c r="F41" s="153">
        <f>SUM(G41,H41,I41,J41,K41,L41)</f>
        <v>40</v>
      </c>
      <c r="G41" s="59"/>
      <c r="H41" s="109"/>
      <c r="I41" s="68">
        <v>20</v>
      </c>
      <c r="J41" s="150">
        <v>20</v>
      </c>
      <c r="K41" s="25">
        <f t="shared" si="8"/>
        <v>0</v>
      </c>
      <c r="L41" s="198">
        <f t="shared" si="9"/>
        <v>0</v>
      </c>
      <c r="M41" s="116">
        <f t="shared" si="10"/>
        <v>0</v>
      </c>
      <c r="N41" s="129">
        <f t="shared" si="11"/>
        <v>0</v>
      </c>
      <c r="O41" s="59"/>
      <c r="P41" s="31"/>
      <c r="Q41" s="47"/>
      <c r="R41" s="122"/>
      <c r="S41" s="31"/>
      <c r="T41" s="47"/>
      <c r="U41" s="58"/>
      <c r="V41" s="122"/>
      <c r="W41" s="58"/>
      <c r="X41" s="47"/>
      <c r="Y41" s="31"/>
      <c r="Z41" s="47"/>
      <c r="AA41" s="122"/>
      <c r="AB41" s="58"/>
      <c r="AC41" s="6"/>
      <c r="AD41" s="31"/>
      <c r="AE41" s="122"/>
      <c r="AF41" s="47"/>
      <c r="AG41" s="58"/>
      <c r="AH41" s="31"/>
      <c r="AI41" s="47"/>
      <c r="AJ41" s="122"/>
      <c r="AK41" s="47"/>
      <c r="AL41" s="58"/>
      <c r="AM41" s="47"/>
      <c r="AN41" s="31"/>
      <c r="AO41" s="58"/>
      <c r="AP41" s="31"/>
      <c r="AQ41" s="58"/>
      <c r="AR41" s="31"/>
      <c r="AS41" s="47"/>
      <c r="AT41" s="122"/>
      <c r="AU41" s="31"/>
      <c r="AV41" s="31"/>
      <c r="AW41" s="58"/>
      <c r="AX41" s="58"/>
      <c r="AY41" s="109"/>
      <c r="AZ41" s="58"/>
      <c r="BA41" s="58"/>
      <c r="BB41" s="58"/>
      <c r="BC41" s="58"/>
    </row>
    <row r="42" spans="1:55" s="50" customFormat="1" x14ac:dyDescent="0.25">
      <c r="A42" s="60" t="s">
        <v>226</v>
      </c>
      <c r="B42" s="60" t="s">
        <v>126</v>
      </c>
      <c r="C42" s="60" t="s">
        <v>52</v>
      </c>
      <c r="D42" s="4"/>
      <c r="E42" s="163">
        <f t="shared" si="7"/>
        <v>0</v>
      </c>
      <c r="F42" s="153">
        <f>SUM(G42,H42,I42,J42,K42,L42)</f>
        <v>31</v>
      </c>
      <c r="G42" s="76"/>
      <c r="H42" s="109"/>
      <c r="I42" s="68">
        <v>14</v>
      </c>
      <c r="J42" s="68">
        <v>17</v>
      </c>
      <c r="K42" s="25">
        <f t="shared" si="8"/>
        <v>0</v>
      </c>
      <c r="L42" s="198">
        <f t="shared" si="9"/>
        <v>0</v>
      </c>
      <c r="M42" s="116">
        <f t="shared" si="10"/>
        <v>0</v>
      </c>
      <c r="N42" s="129">
        <f t="shared" si="11"/>
        <v>0</v>
      </c>
      <c r="O42" s="76"/>
      <c r="P42" s="31"/>
      <c r="Q42" s="47"/>
      <c r="R42" s="122"/>
      <c r="S42" s="31"/>
      <c r="T42" s="47"/>
      <c r="U42" s="109"/>
      <c r="V42" s="122"/>
      <c r="W42" s="109"/>
      <c r="X42" s="47"/>
      <c r="Y42" s="31"/>
      <c r="Z42" s="47"/>
      <c r="AA42" s="122"/>
      <c r="AB42" s="109"/>
      <c r="AC42" s="6"/>
      <c r="AD42" s="31"/>
      <c r="AE42" s="122"/>
      <c r="AF42" s="47"/>
      <c r="AG42" s="109"/>
      <c r="AH42" s="31"/>
      <c r="AI42" s="47"/>
      <c r="AJ42" s="122"/>
      <c r="AK42" s="47"/>
      <c r="AL42" s="109"/>
      <c r="AM42" s="47"/>
      <c r="AN42" s="31"/>
      <c r="AO42" s="109"/>
      <c r="AP42" s="31"/>
      <c r="AQ42" s="109"/>
      <c r="AR42" s="31"/>
      <c r="AS42" s="47"/>
      <c r="AT42" s="122"/>
      <c r="AU42" s="31"/>
      <c r="AV42" s="31"/>
      <c r="AW42" s="109"/>
      <c r="AX42" s="109"/>
      <c r="AY42" s="109"/>
      <c r="AZ42" s="109"/>
      <c r="BA42" s="109"/>
      <c r="BB42" s="109"/>
      <c r="BC42" s="109"/>
    </row>
    <row r="43" spans="1:55" s="50" customFormat="1" x14ac:dyDescent="0.25">
      <c r="A43" s="60" t="s">
        <v>227</v>
      </c>
      <c r="B43" s="60" t="s">
        <v>191</v>
      </c>
      <c r="C43" s="60" t="s">
        <v>47</v>
      </c>
      <c r="D43" s="4"/>
      <c r="E43" s="163">
        <f t="shared" si="7"/>
        <v>0</v>
      </c>
      <c r="F43" s="153">
        <f>SUM(G43,H43,I43,J43,K43,L43)</f>
        <v>31</v>
      </c>
      <c r="G43" s="76"/>
      <c r="H43" s="109"/>
      <c r="I43" s="68">
        <v>31</v>
      </c>
      <c r="J43" s="68">
        <v>0</v>
      </c>
      <c r="K43" s="25">
        <f t="shared" si="8"/>
        <v>0</v>
      </c>
      <c r="L43" s="198">
        <f t="shared" si="9"/>
        <v>0</v>
      </c>
      <c r="M43" s="116">
        <f t="shared" si="10"/>
        <v>0</v>
      </c>
      <c r="N43" s="129">
        <f t="shared" si="11"/>
        <v>0</v>
      </c>
      <c r="O43" s="76"/>
      <c r="P43" s="31"/>
      <c r="Q43" s="47"/>
      <c r="R43" s="122"/>
      <c r="S43" s="31"/>
      <c r="T43" s="47"/>
      <c r="U43" s="109"/>
      <c r="V43" s="122"/>
      <c r="W43" s="109"/>
      <c r="X43" s="47"/>
      <c r="Y43" s="31"/>
      <c r="Z43" s="47"/>
      <c r="AA43" s="122"/>
      <c r="AB43" s="109"/>
      <c r="AC43" s="6"/>
      <c r="AD43" s="31"/>
      <c r="AE43" s="122"/>
      <c r="AF43" s="47"/>
      <c r="AG43" s="109"/>
      <c r="AH43" s="31"/>
      <c r="AI43" s="47"/>
      <c r="AJ43" s="122"/>
      <c r="AK43" s="47"/>
      <c r="AL43" s="109"/>
      <c r="AM43" s="47"/>
      <c r="AN43" s="31"/>
      <c r="AO43" s="109"/>
      <c r="AP43" s="31"/>
      <c r="AQ43" s="109"/>
      <c r="AR43" s="31"/>
      <c r="AS43" s="47"/>
      <c r="AT43" s="122"/>
      <c r="AU43" s="31"/>
      <c r="AV43" s="31"/>
      <c r="AW43" s="109"/>
      <c r="AX43" s="109"/>
      <c r="AY43" s="109"/>
      <c r="AZ43" s="109"/>
      <c r="BA43" s="109"/>
      <c r="BB43" s="109"/>
      <c r="BC43" s="109"/>
    </row>
    <row r="44" spans="1:55" s="50" customFormat="1" x14ac:dyDescent="0.25">
      <c r="A44" s="60" t="s">
        <v>228</v>
      </c>
      <c r="B44" s="60" t="s">
        <v>229</v>
      </c>
      <c r="C44" s="60" t="s">
        <v>95</v>
      </c>
      <c r="D44" s="4"/>
      <c r="E44" s="163">
        <f t="shared" si="7"/>
        <v>0</v>
      </c>
      <c r="F44" s="153">
        <f>SUM(G44,H44,I44,J44,K44,L44)</f>
        <v>29</v>
      </c>
      <c r="G44" s="76"/>
      <c r="H44" s="109"/>
      <c r="I44" s="68">
        <v>15</v>
      </c>
      <c r="J44" s="68">
        <v>14</v>
      </c>
      <c r="K44" s="25">
        <f t="shared" si="8"/>
        <v>0</v>
      </c>
      <c r="L44" s="198">
        <f t="shared" si="9"/>
        <v>0</v>
      </c>
      <c r="M44" s="116">
        <f t="shared" si="10"/>
        <v>0</v>
      </c>
      <c r="N44" s="129">
        <f t="shared" si="11"/>
        <v>0</v>
      </c>
      <c r="O44" s="76"/>
      <c r="P44" s="31"/>
      <c r="Q44" s="47"/>
      <c r="R44" s="122"/>
      <c r="S44" s="31"/>
      <c r="T44" s="47"/>
      <c r="U44" s="109"/>
      <c r="V44" s="122"/>
      <c r="W44" s="109"/>
      <c r="X44" s="47"/>
      <c r="Y44" s="31"/>
      <c r="Z44" s="47"/>
      <c r="AA44" s="122"/>
      <c r="AB44" s="109"/>
      <c r="AC44" s="6"/>
      <c r="AD44" s="31"/>
      <c r="AE44" s="122"/>
      <c r="AF44" s="47"/>
      <c r="AG44" s="109"/>
      <c r="AH44" s="31"/>
      <c r="AI44" s="47"/>
      <c r="AJ44" s="122"/>
      <c r="AK44" s="47"/>
      <c r="AL44" s="109"/>
      <c r="AM44" s="47"/>
      <c r="AN44" s="31"/>
      <c r="AO44" s="109"/>
      <c r="AP44" s="31"/>
      <c r="AQ44" s="109"/>
      <c r="AR44" s="31"/>
      <c r="AS44" s="47"/>
      <c r="AT44" s="122"/>
      <c r="AU44" s="31"/>
      <c r="AV44" s="31"/>
      <c r="AW44" s="109"/>
      <c r="AX44" s="109"/>
      <c r="AY44" s="109"/>
      <c r="AZ44" s="109"/>
      <c r="BA44" s="109"/>
      <c r="BB44" s="109"/>
      <c r="BC44" s="109"/>
    </row>
    <row r="45" spans="1:55" x14ac:dyDescent="0.25">
      <c r="A45" s="60" t="s">
        <v>230</v>
      </c>
      <c r="B45" s="60" t="s">
        <v>231</v>
      </c>
      <c r="C45" s="60" t="s">
        <v>50</v>
      </c>
      <c r="D45" s="4"/>
      <c r="E45" s="163">
        <f t="shared" si="7"/>
        <v>0</v>
      </c>
      <c r="F45" s="153">
        <f>SUM(G45,H45,I45,J45,K45,L45)-2</f>
        <v>28</v>
      </c>
      <c r="G45" s="59"/>
      <c r="H45" s="58"/>
      <c r="I45" s="68">
        <v>8</v>
      </c>
      <c r="J45" s="150">
        <v>22</v>
      </c>
      <c r="K45" s="25">
        <f t="shared" si="8"/>
        <v>0</v>
      </c>
      <c r="L45" s="198">
        <f t="shared" si="9"/>
        <v>0</v>
      </c>
      <c r="M45" s="116">
        <f t="shared" si="10"/>
        <v>0</v>
      </c>
      <c r="N45" s="129">
        <f t="shared" si="11"/>
        <v>0</v>
      </c>
      <c r="O45" s="59"/>
      <c r="P45" s="31"/>
      <c r="Q45" s="47"/>
      <c r="R45" s="122"/>
      <c r="S45" s="31"/>
      <c r="T45" s="47"/>
      <c r="U45" s="58"/>
      <c r="V45" s="122"/>
      <c r="W45" s="58"/>
      <c r="X45" s="47"/>
      <c r="Y45" s="31"/>
      <c r="Z45" s="47"/>
      <c r="AA45" s="122"/>
      <c r="AB45" s="58"/>
      <c r="AC45" s="6"/>
      <c r="AD45" s="31"/>
      <c r="AE45" s="122"/>
      <c r="AF45" s="47"/>
      <c r="AG45" s="58"/>
      <c r="AH45" s="31"/>
      <c r="AI45" s="47"/>
      <c r="AJ45" s="122"/>
      <c r="AK45" s="47"/>
      <c r="AL45" s="58"/>
      <c r="AM45" s="47"/>
      <c r="AN45" s="31"/>
      <c r="AO45" s="58"/>
      <c r="AP45" s="31"/>
      <c r="AQ45" s="58"/>
      <c r="AR45" s="31"/>
      <c r="AS45" s="47"/>
      <c r="AT45" s="122"/>
      <c r="AU45" s="31"/>
      <c r="AV45" s="31"/>
      <c r="AW45" s="58"/>
      <c r="AX45" s="58"/>
      <c r="AY45" s="58"/>
      <c r="AZ45" s="58"/>
      <c r="BA45" s="58"/>
      <c r="BB45" s="58"/>
      <c r="BC45" s="58"/>
    </row>
    <row r="46" spans="1:55" x14ac:dyDescent="0.25">
      <c r="A46" s="60" t="s">
        <v>208</v>
      </c>
      <c r="B46" s="60" t="s">
        <v>232</v>
      </c>
      <c r="C46" s="60" t="s">
        <v>235</v>
      </c>
      <c r="D46" s="4"/>
      <c r="E46" s="163">
        <f t="shared" si="7"/>
        <v>0</v>
      </c>
      <c r="F46" s="153">
        <f t="shared" ref="F46:F67" si="12">SUM(G46,H46,I46,J46,K46,L46)</f>
        <v>20</v>
      </c>
      <c r="G46" s="59"/>
      <c r="H46" s="58"/>
      <c r="I46" s="68">
        <v>16</v>
      </c>
      <c r="J46" s="68">
        <v>4</v>
      </c>
      <c r="K46" s="25">
        <f t="shared" si="8"/>
        <v>0</v>
      </c>
      <c r="L46" s="198">
        <f t="shared" si="9"/>
        <v>0</v>
      </c>
      <c r="M46" s="116">
        <f t="shared" si="10"/>
        <v>0</v>
      </c>
      <c r="N46" s="129">
        <f t="shared" si="11"/>
        <v>0</v>
      </c>
      <c r="O46" s="59"/>
      <c r="P46" s="31"/>
      <c r="Q46" s="47"/>
      <c r="R46" s="122"/>
      <c r="S46" s="31"/>
      <c r="T46" s="47"/>
      <c r="U46" s="58"/>
      <c r="V46" s="122"/>
      <c r="W46" s="58"/>
      <c r="X46" s="47"/>
      <c r="Y46" s="31"/>
      <c r="Z46" s="47"/>
      <c r="AA46" s="122"/>
      <c r="AB46" s="58"/>
      <c r="AC46" s="6"/>
      <c r="AD46" s="31"/>
      <c r="AE46" s="122"/>
      <c r="AF46" s="47"/>
      <c r="AG46" s="58"/>
      <c r="AH46" s="31"/>
      <c r="AI46" s="47"/>
      <c r="AJ46" s="122"/>
      <c r="AK46" s="47"/>
      <c r="AL46" s="58"/>
      <c r="AM46" s="47"/>
      <c r="AN46" s="31"/>
      <c r="AO46" s="58"/>
      <c r="AP46" s="31"/>
      <c r="AQ46" s="58"/>
      <c r="AR46" s="31"/>
      <c r="AS46" s="47"/>
      <c r="AT46" s="122"/>
      <c r="AU46" s="31"/>
      <c r="AV46" s="31"/>
      <c r="AW46" s="58"/>
      <c r="AX46" s="58"/>
      <c r="AY46" s="58"/>
      <c r="AZ46" s="58"/>
      <c r="BA46" s="58"/>
      <c r="BB46" s="58"/>
      <c r="BC46" s="58"/>
    </row>
    <row r="47" spans="1:55" x14ac:dyDescent="0.25">
      <c r="A47" s="60" t="s">
        <v>236</v>
      </c>
      <c r="B47" s="60" t="s">
        <v>237</v>
      </c>
      <c r="C47" s="60" t="s">
        <v>50</v>
      </c>
      <c r="D47" s="4"/>
      <c r="E47" s="163">
        <f t="shared" si="7"/>
        <v>0</v>
      </c>
      <c r="F47" s="153">
        <f t="shared" si="12"/>
        <v>12</v>
      </c>
      <c r="G47" s="59"/>
      <c r="H47" s="58"/>
      <c r="I47" s="68">
        <v>0</v>
      </c>
      <c r="J47" s="68">
        <v>12</v>
      </c>
      <c r="K47" s="25">
        <f t="shared" si="8"/>
        <v>0</v>
      </c>
      <c r="L47" s="198">
        <f t="shared" si="9"/>
        <v>0</v>
      </c>
      <c r="M47" s="116">
        <f t="shared" si="10"/>
        <v>0</v>
      </c>
      <c r="N47" s="129">
        <f t="shared" si="11"/>
        <v>0</v>
      </c>
      <c r="O47" s="59"/>
      <c r="P47" s="31"/>
      <c r="Q47" s="47"/>
      <c r="R47" s="122"/>
      <c r="S47" s="31"/>
      <c r="T47" s="47"/>
      <c r="U47" s="58"/>
      <c r="V47" s="122"/>
      <c r="W47" s="58"/>
      <c r="X47" s="47"/>
      <c r="Y47" s="31"/>
      <c r="Z47" s="47"/>
      <c r="AA47" s="122"/>
      <c r="AB47" s="58"/>
      <c r="AC47" s="6"/>
      <c r="AD47" s="31"/>
      <c r="AE47" s="122"/>
      <c r="AF47" s="47"/>
      <c r="AG47" s="58"/>
      <c r="AH47" s="31"/>
      <c r="AI47" s="47"/>
      <c r="AJ47" s="122"/>
      <c r="AK47" s="47"/>
      <c r="AL47" s="58"/>
      <c r="AM47" s="47"/>
      <c r="AN47" s="31"/>
      <c r="AO47" s="58"/>
      <c r="AP47" s="31"/>
      <c r="AQ47" s="58"/>
      <c r="AR47" s="31"/>
      <c r="AS47" s="47"/>
      <c r="AT47" s="122"/>
      <c r="AU47" s="31"/>
      <c r="AV47" s="31"/>
      <c r="AW47" s="58"/>
      <c r="AX47" s="58"/>
      <c r="AY47" s="58"/>
      <c r="AZ47" s="58"/>
      <c r="BA47" s="58"/>
      <c r="BB47" s="58"/>
      <c r="BC47" s="58"/>
    </row>
    <row r="48" spans="1:55" x14ac:dyDescent="0.25">
      <c r="A48" s="60" t="s">
        <v>238</v>
      </c>
      <c r="B48" s="60" t="s">
        <v>135</v>
      </c>
      <c r="C48" s="60" t="s">
        <v>59</v>
      </c>
      <c r="D48" s="4"/>
      <c r="E48" s="163">
        <f t="shared" si="7"/>
        <v>0</v>
      </c>
      <c r="F48" s="153">
        <f t="shared" si="12"/>
        <v>15</v>
      </c>
      <c r="G48" s="59"/>
      <c r="H48" s="58"/>
      <c r="I48" s="68">
        <v>0</v>
      </c>
      <c r="J48" s="68">
        <v>15</v>
      </c>
      <c r="K48" s="25">
        <f t="shared" si="8"/>
        <v>0</v>
      </c>
      <c r="L48" s="198">
        <f t="shared" si="9"/>
        <v>0</v>
      </c>
      <c r="M48" s="116">
        <f t="shared" si="10"/>
        <v>0</v>
      </c>
      <c r="N48" s="129">
        <f t="shared" si="11"/>
        <v>0</v>
      </c>
      <c r="O48" s="59"/>
      <c r="P48" s="31"/>
      <c r="Q48" s="47"/>
      <c r="R48" s="122"/>
      <c r="S48" s="31"/>
      <c r="T48" s="47"/>
      <c r="U48" s="58"/>
      <c r="V48" s="122"/>
      <c r="W48" s="58"/>
      <c r="X48" s="47"/>
      <c r="Y48" s="31"/>
      <c r="Z48" s="47"/>
      <c r="AA48" s="122"/>
      <c r="AB48" s="58"/>
      <c r="AC48" s="6"/>
      <c r="AD48" s="31"/>
      <c r="AE48" s="122"/>
      <c r="AF48" s="47"/>
      <c r="AG48" s="58"/>
      <c r="AH48" s="31"/>
      <c r="AI48" s="47"/>
      <c r="AJ48" s="122"/>
      <c r="AK48" s="47"/>
      <c r="AL48" s="58"/>
      <c r="AM48" s="47"/>
      <c r="AN48" s="31"/>
      <c r="AO48" s="58"/>
      <c r="AP48" s="31"/>
      <c r="AQ48" s="58"/>
      <c r="AR48" s="31"/>
      <c r="AS48" s="47"/>
      <c r="AT48" s="122"/>
      <c r="AU48" s="31"/>
      <c r="AV48" s="31"/>
      <c r="AW48" s="58"/>
      <c r="AX48" s="58"/>
      <c r="AY48" s="58"/>
      <c r="AZ48" s="58"/>
      <c r="BA48" s="58"/>
      <c r="BB48" s="58"/>
      <c r="BC48" s="58"/>
    </row>
    <row r="49" spans="1:55" x14ac:dyDescent="0.25">
      <c r="A49" s="60" t="s">
        <v>239</v>
      </c>
      <c r="B49" s="60" t="s">
        <v>181</v>
      </c>
      <c r="C49" s="60" t="s">
        <v>102</v>
      </c>
      <c r="D49" s="4"/>
      <c r="E49" s="163">
        <f t="shared" si="7"/>
        <v>0</v>
      </c>
      <c r="F49" s="153">
        <f t="shared" si="12"/>
        <v>14</v>
      </c>
      <c r="G49" s="59"/>
      <c r="H49" s="58"/>
      <c r="I49" s="68">
        <v>14</v>
      </c>
      <c r="J49" s="68">
        <v>0</v>
      </c>
      <c r="K49" s="25">
        <f t="shared" si="8"/>
        <v>0</v>
      </c>
      <c r="L49" s="198">
        <f t="shared" si="9"/>
        <v>0</v>
      </c>
      <c r="M49" s="116">
        <f t="shared" si="10"/>
        <v>0</v>
      </c>
      <c r="N49" s="129">
        <f t="shared" si="11"/>
        <v>0</v>
      </c>
      <c r="O49" s="59"/>
      <c r="P49" s="31"/>
      <c r="Q49" s="47"/>
      <c r="R49" s="122"/>
      <c r="S49" s="31"/>
      <c r="T49" s="47"/>
      <c r="U49" s="58"/>
      <c r="V49" s="122"/>
      <c r="W49" s="58"/>
      <c r="X49" s="47"/>
      <c r="Y49" s="31"/>
      <c r="Z49" s="47"/>
      <c r="AA49" s="122"/>
      <c r="AB49" s="58"/>
      <c r="AC49" s="6"/>
      <c r="AD49" s="31"/>
      <c r="AE49" s="122"/>
      <c r="AF49" s="47"/>
      <c r="AG49" s="58"/>
      <c r="AH49" s="31"/>
      <c r="AI49" s="47"/>
      <c r="AJ49" s="122"/>
      <c r="AK49" s="47"/>
      <c r="AL49" s="58"/>
      <c r="AM49" s="47"/>
      <c r="AN49" s="31"/>
      <c r="AO49" s="58"/>
      <c r="AP49" s="31"/>
      <c r="AQ49" s="58"/>
      <c r="AR49" s="31"/>
      <c r="AS49" s="47"/>
      <c r="AT49" s="122"/>
      <c r="AU49" s="31"/>
      <c r="AV49" s="31"/>
      <c r="AW49" s="58"/>
      <c r="AX49" s="58"/>
      <c r="AY49" s="58"/>
      <c r="AZ49" s="58"/>
      <c r="BA49" s="58"/>
      <c r="BB49" s="58"/>
      <c r="BC49" s="58"/>
    </row>
    <row r="50" spans="1:55" x14ac:dyDescent="0.25">
      <c r="A50" s="60" t="s">
        <v>240</v>
      </c>
      <c r="B50" s="60" t="s">
        <v>241</v>
      </c>
      <c r="C50" s="60" t="s">
        <v>95</v>
      </c>
      <c r="D50" s="4"/>
      <c r="E50" s="163">
        <f t="shared" si="7"/>
        <v>0</v>
      </c>
      <c r="F50" s="153">
        <f t="shared" si="12"/>
        <v>14</v>
      </c>
      <c r="G50" s="59"/>
      <c r="H50" s="58"/>
      <c r="I50" s="68">
        <v>8</v>
      </c>
      <c r="J50" s="68">
        <v>6</v>
      </c>
      <c r="K50" s="25">
        <f t="shared" si="8"/>
        <v>0</v>
      </c>
      <c r="L50" s="198">
        <f t="shared" si="9"/>
        <v>0</v>
      </c>
      <c r="M50" s="116">
        <f t="shared" si="10"/>
        <v>0</v>
      </c>
      <c r="N50" s="129">
        <f t="shared" si="11"/>
        <v>0</v>
      </c>
      <c r="O50" s="59"/>
      <c r="P50" s="31"/>
      <c r="Q50" s="47"/>
      <c r="R50" s="122"/>
      <c r="S50" s="31"/>
      <c r="T50" s="47"/>
      <c r="U50" s="58"/>
      <c r="V50" s="122"/>
      <c r="W50" s="58"/>
      <c r="X50" s="47"/>
      <c r="Y50" s="31"/>
      <c r="Z50" s="47"/>
      <c r="AA50" s="122"/>
      <c r="AB50" s="58"/>
      <c r="AC50" s="6"/>
      <c r="AD50" s="31"/>
      <c r="AE50" s="122"/>
      <c r="AF50" s="47"/>
      <c r="AG50" s="58"/>
      <c r="AH50" s="31"/>
      <c r="AI50" s="47"/>
      <c r="AJ50" s="122"/>
      <c r="AK50" s="47"/>
      <c r="AL50" s="58"/>
      <c r="AM50" s="47"/>
      <c r="AN50" s="31"/>
      <c r="AO50" s="58"/>
      <c r="AP50" s="31"/>
      <c r="AQ50" s="58"/>
      <c r="AR50" s="31"/>
      <c r="AS50" s="47"/>
      <c r="AT50" s="122"/>
      <c r="AU50" s="31"/>
      <c r="AV50" s="31"/>
      <c r="AW50" s="58"/>
      <c r="AX50" s="58"/>
      <c r="AY50" s="58"/>
      <c r="AZ50" s="58"/>
      <c r="BA50" s="58"/>
      <c r="BB50" s="58"/>
      <c r="BC50" s="58"/>
    </row>
    <row r="51" spans="1:55" x14ac:dyDescent="0.25">
      <c r="A51" s="60" t="s">
        <v>245</v>
      </c>
      <c r="B51" s="60" t="s">
        <v>246</v>
      </c>
      <c r="C51" s="60" t="s">
        <v>57</v>
      </c>
      <c r="D51" s="4"/>
      <c r="E51" s="163">
        <f t="shared" si="7"/>
        <v>0</v>
      </c>
      <c r="F51" s="153">
        <f t="shared" si="12"/>
        <v>12</v>
      </c>
      <c r="G51" s="59"/>
      <c r="H51" s="58"/>
      <c r="I51" s="68">
        <v>12</v>
      </c>
      <c r="J51" s="68">
        <v>0</v>
      </c>
      <c r="K51" s="25">
        <f t="shared" si="8"/>
        <v>0</v>
      </c>
      <c r="L51" s="198">
        <f t="shared" si="9"/>
        <v>0</v>
      </c>
      <c r="M51" s="116">
        <f t="shared" si="10"/>
        <v>0</v>
      </c>
      <c r="N51" s="129">
        <f t="shared" si="11"/>
        <v>0</v>
      </c>
      <c r="O51" s="59"/>
      <c r="P51" s="31"/>
      <c r="Q51" s="47"/>
      <c r="R51" s="122"/>
      <c r="S51" s="31"/>
      <c r="T51" s="47"/>
      <c r="U51" s="58"/>
      <c r="V51" s="122"/>
      <c r="W51" s="58"/>
      <c r="X51" s="47"/>
      <c r="Y51" s="31"/>
      <c r="Z51" s="47"/>
      <c r="AA51" s="122"/>
      <c r="AB51" s="58"/>
      <c r="AC51" s="6"/>
      <c r="AD51" s="31"/>
      <c r="AE51" s="122"/>
      <c r="AF51" s="47"/>
      <c r="AG51" s="58"/>
      <c r="AH51" s="31"/>
      <c r="AI51" s="47"/>
      <c r="AJ51" s="122"/>
      <c r="AK51" s="47"/>
      <c r="AL51" s="58"/>
      <c r="AM51" s="47"/>
      <c r="AN51" s="31"/>
      <c r="AO51" s="58"/>
      <c r="AP51" s="31"/>
      <c r="AQ51" s="58"/>
      <c r="AR51" s="31"/>
      <c r="AS51" s="47"/>
      <c r="AT51" s="122"/>
      <c r="AU51" s="31"/>
      <c r="AV51" s="31"/>
      <c r="AW51" s="58"/>
      <c r="AX51" s="58"/>
      <c r="AY51" s="58"/>
      <c r="AZ51" s="58"/>
      <c r="BA51" s="58"/>
      <c r="BB51" s="58"/>
      <c r="BC51" s="58"/>
    </row>
    <row r="52" spans="1:55" x14ac:dyDescent="0.25">
      <c r="A52" s="60" t="s">
        <v>247</v>
      </c>
      <c r="B52" s="60" t="s">
        <v>248</v>
      </c>
      <c r="C52" s="60" t="s">
        <v>66</v>
      </c>
      <c r="D52" s="4"/>
      <c r="E52" s="163">
        <f t="shared" si="7"/>
        <v>0</v>
      </c>
      <c r="F52" s="153">
        <f t="shared" si="12"/>
        <v>12</v>
      </c>
      <c r="G52" s="59"/>
      <c r="H52" s="58"/>
      <c r="I52" s="68">
        <v>12</v>
      </c>
      <c r="J52" s="68">
        <v>0</v>
      </c>
      <c r="K52" s="25">
        <f t="shared" si="8"/>
        <v>0</v>
      </c>
      <c r="L52" s="198">
        <f t="shared" si="9"/>
        <v>0</v>
      </c>
      <c r="M52" s="116">
        <f t="shared" si="10"/>
        <v>0</v>
      </c>
      <c r="N52" s="129">
        <f t="shared" si="11"/>
        <v>0</v>
      </c>
      <c r="O52" s="59"/>
      <c r="P52" s="31"/>
      <c r="Q52" s="47"/>
      <c r="R52" s="122"/>
      <c r="S52" s="31"/>
      <c r="T52" s="47"/>
      <c r="U52" s="58"/>
      <c r="V52" s="122"/>
      <c r="W52" s="58"/>
      <c r="X52" s="47"/>
      <c r="Y52" s="31"/>
      <c r="Z52" s="47"/>
      <c r="AA52" s="122"/>
      <c r="AB52" s="58"/>
      <c r="AC52" s="6"/>
      <c r="AD52" s="31"/>
      <c r="AE52" s="122"/>
      <c r="AF52" s="47"/>
      <c r="AG52" s="58"/>
      <c r="AH52" s="31"/>
      <c r="AI52" s="47"/>
      <c r="AJ52" s="122"/>
      <c r="AK52" s="47"/>
      <c r="AL52" s="58"/>
      <c r="AM52" s="47"/>
      <c r="AN52" s="31"/>
      <c r="AO52" s="58"/>
      <c r="AP52" s="31"/>
      <c r="AQ52" s="58"/>
      <c r="AR52" s="31"/>
      <c r="AS52" s="47"/>
      <c r="AT52" s="122"/>
      <c r="AU52" s="31"/>
      <c r="AV52" s="31"/>
      <c r="AW52" s="58"/>
      <c r="AX52" s="58"/>
      <c r="AY52" s="58"/>
      <c r="AZ52" s="58"/>
      <c r="BA52" s="58"/>
      <c r="BB52" s="58"/>
      <c r="BC52" s="58"/>
    </row>
    <row r="53" spans="1:55" x14ac:dyDescent="0.25">
      <c r="A53" s="60" t="s">
        <v>250</v>
      </c>
      <c r="B53" s="60" t="s">
        <v>251</v>
      </c>
      <c r="C53" s="60" t="s">
        <v>95</v>
      </c>
      <c r="D53" s="4"/>
      <c r="E53" s="163">
        <f t="shared" si="7"/>
        <v>0</v>
      </c>
      <c r="F53" s="153">
        <f t="shared" si="12"/>
        <v>12</v>
      </c>
      <c r="G53" s="59"/>
      <c r="H53" s="58"/>
      <c r="I53" s="68">
        <v>6</v>
      </c>
      <c r="J53" s="68">
        <v>6</v>
      </c>
      <c r="K53" s="25">
        <f t="shared" si="8"/>
        <v>0</v>
      </c>
      <c r="L53" s="198">
        <f t="shared" si="9"/>
        <v>0</v>
      </c>
      <c r="M53" s="116">
        <f t="shared" si="10"/>
        <v>0</v>
      </c>
      <c r="N53" s="129">
        <f t="shared" si="11"/>
        <v>0</v>
      </c>
      <c r="O53" s="59"/>
      <c r="P53" s="31"/>
      <c r="Q53" s="47"/>
      <c r="R53" s="122"/>
      <c r="S53" s="31"/>
      <c r="T53" s="47"/>
      <c r="U53" s="58"/>
      <c r="V53" s="122"/>
      <c r="W53" s="58"/>
      <c r="X53" s="47"/>
      <c r="Y53" s="31"/>
      <c r="Z53" s="47"/>
      <c r="AA53" s="122"/>
      <c r="AB53" s="58"/>
      <c r="AC53" s="6"/>
      <c r="AD53" s="31"/>
      <c r="AE53" s="122"/>
      <c r="AF53" s="47"/>
      <c r="AG53" s="58"/>
      <c r="AH53" s="31"/>
      <c r="AI53" s="47"/>
      <c r="AJ53" s="122"/>
      <c r="AK53" s="47"/>
      <c r="AL53" s="58"/>
      <c r="AM53" s="47"/>
      <c r="AN53" s="31"/>
      <c r="AO53" s="58"/>
      <c r="AP53" s="31"/>
      <c r="AQ53" s="58"/>
      <c r="AR53" s="31"/>
      <c r="AS53" s="47"/>
      <c r="AT53" s="122"/>
      <c r="AU53" s="31"/>
      <c r="AV53" s="31"/>
      <c r="AW53" s="58"/>
      <c r="AX53" s="58"/>
      <c r="AY53" s="58"/>
      <c r="AZ53" s="58"/>
      <c r="BA53" s="58"/>
      <c r="BB53" s="58"/>
      <c r="BC53" s="58"/>
    </row>
    <row r="54" spans="1:55" x14ac:dyDescent="0.25">
      <c r="A54" s="60" t="s">
        <v>252</v>
      </c>
      <c r="B54" s="60" t="s">
        <v>253</v>
      </c>
      <c r="C54" s="60" t="s">
        <v>195</v>
      </c>
      <c r="D54" s="4"/>
      <c r="E54" s="163">
        <f t="shared" si="7"/>
        <v>0</v>
      </c>
      <c r="F54" s="153">
        <f t="shared" si="12"/>
        <v>12</v>
      </c>
      <c r="G54" s="59"/>
      <c r="H54" s="58"/>
      <c r="I54" s="68">
        <v>2</v>
      </c>
      <c r="J54" s="68">
        <v>10</v>
      </c>
      <c r="K54" s="25">
        <f t="shared" si="8"/>
        <v>0</v>
      </c>
      <c r="L54" s="198">
        <f t="shared" si="9"/>
        <v>0</v>
      </c>
      <c r="M54" s="116">
        <f t="shared" si="10"/>
        <v>0</v>
      </c>
      <c r="N54" s="129">
        <f t="shared" si="11"/>
        <v>0</v>
      </c>
      <c r="O54" s="59"/>
      <c r="P54" s="31"/>
      <c r="Q54" s="47"/>
      <c r="R54" s="122"/>
      <c r="S54" s="31"/>
      <c r="T54" s="47"/>
      <c r="U54" s="58"/>
      <c r="V54" s="122"/>
      <c r="W54" s="58"/>
      <c r="X54" s="47"/>
      <c r="Y54" s="31"/>
      <c r="Z54" s="47"/>
      <c r="AA54" s="122"/>
      <c r="AB54" s="58"/>
      <c r="AC54" s="6"/>
      <c r="AD54" s="31"/>
      <c r="AE54" s="122"/>
      <c r="AF54" s="47"/>
      <c r="AG54" s="58"/>
      <c r="AH54" s="31"/>
      <c r="AI54" s="47"/>
      <c r="AJ54" s="122"/>
      <c r="AK54" s="47"/>
      <c r="AL54" s="58"/>
      <c r="AM54" s="47"/>
      <c r="AN54" s="31"/>
      <c r="AO54" s="58"/>
      <c r="AP54" s="31"/>
      <c r="AQ54" s="58"/>
      <c r="AR54" s="31"/>
      <c r="AS54" s="47"/>
      <c r="AT54" s="122"/>
      <c r="AU54" s="31"/>
      <c r="AV54" s="31"/>
      <c r="AW54" s="58"/>
      <c r="AX54" s="58"/>
      <c r="AY54" s="58"/>
      <c r="AZ54" s="58"/>
      <c r="BA54" s="58"/>
      <c r="BB54" s="58"/>
      <c r="BC54" s="58"/>
    </row>
    <row r="55" spans="1:55" x14ac:dyDescent="0.25">
      <c r="A55" s="60" t="s">
        <v>287</v>
      </c>
      <c r="B55" s="60" t="s">
        <v>254</v>
      </c>
      <c r="C55" s="60" t="s">
        <v>53</v>
      </c>
      <c r="D55" s="4"/>
      <c r="E55" s="163">
        <f t="shared" si="7"/>
        <v>0</v>
      </c>
      <c r="F55" s="153">
        <f t="shared" si="12"/>
        <v>10</v>
      </c>
      <c r="G55" s="59"/>
      <c r="H55" s="58"/>
      <c r="I55" s="68">
        <v>10</v>
      </c>
      <c r="J55" s="68">
        <v>0</v>
      </c>
      <c r="K55" s="25">
        <f t="shared" si="8"/>
        <v>0</v>
      </c>
      <c r="L55" s="198">
        <f t="shared" si="9"/>
        <v>0</v>
      </c>
      <c r="M55" s="116">
        <f t="shared" si="10"/>
        <v>0</v>
      </c>
      <c r="N55" s="129">
        <f t="shared" si="11"/>
        <v>0</v>
      </c>
      <c r="O55" s="59"/>
      <c r="P55" s="31"/>
      <c r="Q55" s="47"/>
      <c r="R55" s="122"/>
      <c r="S55" s="31"/>
      <c r="T55" s="47"/>
      <c r="U55" s="58"/>
      <c r="V55" s="122"/>
      <c r="W55" s="58"/>
      <c r="X55" s="47"/>
      <c r="Y55" s="31"/>
      <c r="Z55" s="47"/>
      <c r="AA55" s="122"/>
      <c r="AB55" s="58"/>
      <c r="AC55" s="6"/>
      <c r="AD55" s="31"/>
      <c r="AE55" s="122"/>
      <c r="AF55" s="47"/>
      <c r="AG55" s="58"/>
      <c r="AH55" s="31"/>
      <c r="AI55" s="47"/>
      <c r="AJ55" s="122"/>
      <c r="AK55" s="47"/>
      <c r="AL55" s="58"/>
      <c r="AM55" s="47"/>
      <c r="AN55" s="31"/>
      <c r="AO55" s="58"/>
      <c r="AP55" s="31"/>
      <c r="AQ55" s="58"/>
      <c r="AR55" s="31"/>
      <c r="AS55" s="47"/>
      <c r="AT55" s="122"/>
      <c r="AU55" s="31"/>
      <c r="AV55" s="31"/>
      <c r="AW55" s="58"/>
      <c r="AX55" s="58"/>
      <c r="AY55" s="58"/>
      <c r="AZ55" s="58"/>
      <c r="BA55" s="58"/>
      <c r="BB55" s="58"/>
      <c r="BC55" s="58"/>
    </row>
    <row r="56" spans="1:55" x14ac:dyDescent="0.25">
      <c r="A56" s="60" t="s">
        <v>289</v>
      </c>
      <c r="B56" s="60" t="s">
        <v>257</v>
      </c>
      <c r="C56" s="60" t="s">
        <v>72</v>
      </c>
      <c r="D56" s="4"/>
      <c r="E56" s="163">
        <f t="shared" si="7"/>
        <v>0</v>
      </c>
      <c r="F56" s="153">
        <f t="shared" si="12"/>
        <v>8</v>
      </c>
      <c r="G56" s="59"/>
      <c r="H56" s="58"/>
      <c r="I56" s="68">
        <v>8</v>
      </c>
      <c r="J56" s="68">
        <v>0</v>
      </c>
      <c r="K56" s="25">
        <f t="shared" si="8"/>
        <v>0</v>
      </c>
      <c r="L56" s="198">
        <f t="shared" si="9"/>
        <v>0</v>
      </c>
      <c r="M56" s="116">
        <f t="shared" si="10"/>
        <v>0</v>
      </c>
      <c r="N56" s="129">
        <f t="shared" si="11"/>
        <v>0</v>
      </c>
      <c r="O56" s="59"/>
      <c r="P56" s="31"/>
      <c r="Q56" s="47"/>
      <c r="R56" s="122"/>
      <c r="S56" s="31"/>
      <c r="T56" s="47"/>
      <c r="U56" s="58"/>
      <c r="V56" s="122"/>
      <c r="W56" s="58"/>
      <c r="X56" s="47"/>
      <c r="Y56" s="31"/>
      <c r="Z56" s="47"/>
      <c r="AA56" s="122"/>
      <c r="AB56" s="58"/>
      <c r="AC56" s="6"/>
      <c r="AD56" s="31"/>
      <c r="AE56" s="122"/>
      <c r="AF56" s="47"/>
      <c r="AG56" s="58"/>
      <c r="AH56" s="31"/>
      <c r="AI56" s="47"/>
      <c r="AJ56" s="122"/>
      <c r="AK56" s="47"/>
      <c r="AL56" s="58"/>
      <c r="AM56" s="47"/>
      <c r="AN56" s="31"/>
      <c r="AO56" s="58"/>
      <c r="AP56" s="31"/>
      <c r="AQ56" s="58"/>
      <c r="AR56" s="31"/>
      <c r="AS56" s="47"/>
      <c r="AT56" s="122"/>
      <c r="AU56" s="31"/>
      <c r="AV56" s="31"/>
      <c r="AW56" s="58"/>
      <c r="AX56" s="58"/>
      <c r="AY56" s="58"/>
      <c r="AZ56" s="58"/>
      <c r="BA56" s="58"/>
      <c r="BB56" s="58"/>
      <c r="BC56" s="58"/>
    </row>
    <row r="57" spans="1:55" x14ac:dyDescent="0.25">
      <c r="A57" s="60" t="s">
        <v>258</v>
      </c>
      <c r="B57" s="60" t="s">
        <v>259</v>
      </c>
      <c r="C57" s="60" t="s">
        <v>179</v>
      </c>
      <c r="D57" s="4"/>
      <c r="E57" s="163">
        <f t="shared" si="7"/>
        <v>0</v>
      </c>
      <c r="F57" s="153">
        <f t="shared" si="12"/>
        <v>8</v>
      </c>
      <c r="G57" s="59"/>
      <c r="H57" s="58"/>
      <c r="I57" s="68">
        <v>4</v>
      </c>
      <c r="J57" s="68">
        <v>4</v>
      </c>
      <c r="K57" s="25">
        <f t="shared" si="8"/>
        <v>0</v>
      </c>
      <c r="L57" s="198">
        <f t="shared" si="9"/>
        <v>0</v>
      </c>
      <c r="M57" s="116">
        <f t="shared" si="10"/>
        <v>0</v>
      </c>
      <c r="N57" s="129">
        <f t="shared" si="11"/>
        <v>0</v>
      </c>
      <c r="O57" s="59"/>
      <c r="P57" s="31"/>
      <c r="Q57" s="47"/>
      <c r="R57" s="122"/>
      <c r="S57" s="31"/>
      <c r="T57" s="47"/>
      <c r="U57" s="58"/>
      <c r="V57" s="122"/>
      <c r="W57" s="58"/>
      <c r="X57" s="47"/>
      <c r="Y57" s="31"/>
      <c r="Z57" s="47"/>
      <c r="AA57" s="122"/>
      <c r="AB57" s="58"/>
      <c r="AC57" s="6"/>
      <c r="AD57" s="31"/>
      <c r="AE57" s="122"/>
      <c r="AF57" s="47"/>
      <c r="AG57" s="58"/>
      <c r="AH57" s="31"/>
      <c r="AI57" s="47"/>
      <c r="AJ57" s="122"/>
      <c r="AK57" s="47"/>
      <c r="AL57" s="58"/>
      <c r="AM57" s="47"/>
      <c r="AN57" s="31"/>
      <c r="AO57" s="58"/>
      <c r="AP57" s="31"/>
      <c r="AQ57" s="58"/>
      <c r="AR57" s="31"/>
      <c r="AS57" s="47"/>
      <c r="AT57" s="122"/>
      <c r="AU57" s="31"/>
      <c r="AV57" s="31"/>
      <c r="AW57" s="58"/>
      <c r="AX57" s="58"/>
      <c r="AY57" s="58"/>
      <c r="AZ57" s="58"/>
      <c r="BA57" s="58"/>
      <c r="BB57" s="58"/>
      <c r="BC57" s="58"/>
    </row>
    <row r="58" spans="1:55" x14ac:dyDescent="0.25">
      <c r="A58" s="60" t="s">
        <v>193</v>
      </c>
      <c r="B58" s="60" t="s">
        <v>262</v>
      </c>
      <c r="C58" s="60" t="s">
        <v>50</v>
      </c>
      <c r="D58" s="4"/>
      <c r="E58" s="163">
        <f t="shared" si="7"/>
        <v>0</v>
      </c>
      <c r="F58" s="153">
        <f t="shared" si="12"/>
        <v>6</v>
      </c>
      <c r="G58" s="59"/>
      <c r="H58" s="58"/>
      <c r="I58" s="68">
        <v>6</v>
      </c>
      <c r="J58" s="68">
        <v>0</v>
      </c>
      <c r="K58" s="25">
        <f t="shared" si="8"/>
        <v>0</v>
      </c>
      <c r="L58" s="198">
        <f t="shared" si="9"/>
        <v>0</v>
      </c>
      <c r="M58" s="116">
        <f t="shared" si="10"/>
        <v>0</v>
      </c>
      <c r="N58" s="129">
        <f t="shared" si="11"/>
        <v>0</v>
      </c>
      <c r="O58" s="59"/>
      <c r="P58" s="31"/>
      <c r="Q58" s="47"/>
      <c r="R58" s="122"/>
      <c r="S58" s="31"/>
      <c r="T58" s="47"/>
      <c r="U58" s="58"/>
      <c r="V58" s="122"/>
      <c r="W58" s="58"/>
      <c r="X58" s="47"/>
      <c r="Y58" s="31"/>
      <c r="Z58" s="47"/>
      <c r="AA58" s="122"/>
      <c r="AB58" s="58"/>
      <c r="AC58" s="6"/>
      <c r="AD58" s="31"/>
      <c r="AE58" s="122"/>
      <c r="AF58" s="47"/>
      <c r="AG58" s="58"/>
      <c r="AH58" s="31"/>
      <c r="AI58" s="47"/>
      <c r="AJ58" s="122"/>
      <c r="AK58" s="47"/>
      <c r="AL58" s="58"/>
      <c r="AM58" s="47"/>
      <c r="AN58" s="31"/>
      <c r="AO58" s="58"/>
      <c r="AP58" s="31"/>
      <c r="AQ58" s="58"/>
      <c r="AR58" s="31"/>
      <c r="AS58" s="47"/>
      <c r="AT58" s="122"/>
      <c r="AU58" s="31"/>
      <c r="AV58" s="31"/>
      <c r="AW58" s="58"/>
      <c r="AX58" s="58"/>
      <c r="AY58" s="58"/>
      <c r="AZ58" s="58"/>
      <c r="BA58" s="58"/>
      <c r="BB58" s="58"/>
      <c r="BC58" s="58"/>
    </row>
    <row r="59" spans="1:55" x14ac:dyDescent="0.25">
      <c r="A59" s="60" t="s">
        <v>267</v>
      </c>
      <c r="B59" s="60" t="s">
        <v>192</v>
      </c>
      <c r="C59" s="60" t="s">
        <v>48</v>
      </c>
      <c r="D59" s="4"/>
      <c r="E59" s="163">
        <f t="shared" si="7"/>
        <v>0</v>
      </c>
      <c r="F59" s="153">
        <f t="shared" si="12"/>
        <v>0</v>
      </c>
      <c r="G59" s="59"/>
      <c r="H59" s="58"/>
      <c r="I59" s="68">
        <v>0</v>
      </c>
      <c r="J59" s="68">
        <v>0</v>
      </c>
      <c r="K59" s="25">
        <f t="shared" si="8"/>
        <v>0</v>
      </c>
      <c r="L59" s="198">
        <f t="shared" si="9"/>
        <v>0</v>
      </c>
      <c r="M59" s="116">
        <f t="shared" si="10"/>
        <v>0</v>
      </c>
      <c r="N59" s="129">
        <f t="shared" si="11"/>
        <v>0</v>
      </c>
      <c r="O59" s="59"/>
      <c r="P59" s="31"/>
      <c r="Q59" s="47"/>
      <c r="R59" s="122"/>
      <c r="S59" s="31"/>
      <c r="T59" s="47"/>
      <c r="U59" s="58"/>
      <c r="V59" s="122"/>
      <c r="W59" s="58"/>
      <c r="X59" s="47"/>
      <c r="Y59" s="31"/>
      <c r="Z59" s="47"/>
      <c r="AA59" s="122"/>
      <c r="AB59" s="58"/>
      <c r="AC59" s="6"/>
      <c r="AD59" s="31"/>
      <c r="AE59" s="122"/>
      <c r="AF59" s="47"/>
      <c r="AG59" s="58"/>
      <c r="AH59" s="31"/>
      <c r="AI59" s="47"/>
      <c r="AJ59" s="122"/>
      <c r="AK59" s="47"/>
      <c r="AL59" s="58"/>
      <c r="AM59" s="47"/>
      <c r="AN59" s="31"/>
      <c r="AO59" s="58"/>
      <c r="AP59" s="31"/>
      <c r="AQ59" s="58"/>
      <c r="AR59" s="31"/>
      <c r="AS59" s="47"/>
      <c r="AT59" s="122"/>
      <c r="AU59" s="31"/>
      <c r="AV59" s="31"/>
      <c r="AW59" s="58"/>
      <c r="AX59" s="58"/>
      <c r="AY59" s="58"/>
      <c r="AZ59" s="58"/>
      <c r="BA59" s="58"/>
      <c r="BB59" s="58"/>
      <c r="BC59" s="58"/>
    </row>
    <row r="60" spans="1:55" x14ac:dyDescent="0.25">
      <c r="A60" s="60" t="s">
        <v>268</v>
      </c>
      <c r="B60" s="60" t="s">
        <v>269</v>
      </c>
      <c r="C60" s="60" t="s">
        <v>95</v>
      </c>
      <c r="D60" s="4"/>
      <c r="E60" s="163">
        <f t="shared" si="7"/>
        <v>0</v>
      </c>
      <c r="F60" s="153">
        <f t="shared" si="12"/>
        <v>4</v>
      </c>
      <c r="G60" s="59"/>
      <c r="H60" s="58"/>
      <c r="I60" s="68">
        <v>4</v>
      </c>
      <c r="J60" s="68">
        <v>0</v>
      </c>
      <c r="K60" s="25">
        <f t="shared" si="8"/>
        <v>0</v>
      </c>
      <c r="L60" s="198">
        <f t="shared" si="9"/>
        <v>0</v>
      </c>
      <c r="M60" s="116">
        <f t="shared" si="10"/>
        <v>0</v>
      </c>
      <c r="N60" s="129">
        <f t="shared" si="11"/>
        <v>0</v>
      </c>
      <c r="O60" s="59"/>
      <c r="P60" s="31"/>
      <c r="Q60" s="47"/>
      <c r="R60" s="122"/>
      <c r="S60" s="31"/>
      <c r="T60" s="47"/>
      <c r="U60" s="58"/>
      <c r="V60" s="122"/>
      <c r="W60" s="58"/>
      <c r="X60" s="47"/>
      <c r="Y60" s="31"/>
      <c r="Z60" s="47"/>
      <c r="AA60" s="122"/>
      <c r="AB60" s="58"/>
      <c r="AC60" s="6"/>
      <c r="AD60" s="31"/>
      <c r="AE60" s="122"/>
      <c r="AF60" s="47"/>
      <c r="AG60" s="58"/>
      <c r="AH60" s="31"/>
      <c r="AI60" s="47"/>
      <c r="AJ60" s="122"/>
      <c r="AK60" s="47"/>
      <c r="AL60" s="58"/>
      <c r="AM60" s="47"/>
      <c r="AN60" s="31"/>
      <c r="AO60" s="58"/>
      <c r="AP60" s="31"/>
      <c r="AQ60" s="58"/>
      <c r="AR60" s="31"/>
      <c r="AS60" s="47"/>
      <c r="AT60" s="122"/>
      <c r="AU60" s="31"/>
      <c r="AV60" s="31"/>
      <c r="AW60" s="58"/>
      <c r="AX60" s="58"/>
      <c r="AY60" s="58"/>
      <c r="AZ60" s="58"/>
      <c r="BA60" s="58"/>
      <c r="BB60" s="58"/>
      <c r="BC60" s="58"/>
    </row>
    <row r="61" spans="1:55" x14ac:dyDescent="0.25">
      <c r="A61" s="60" t="s">
        <v>270</v>
      </c>
      <c r="B61" s="60" t="s">
        <v>157</v>
      </c>
      <c r="C61" s="60" t="s">
        <v>195</v>
      </c>
      <c r="D61" s="4"/>
      <c r="E61" s="163">
        <f t="shared" si="7"/>
        <v>0</v>
      </c>
      <c r="F61" s="153">
        <f t="shared" si="12"/>
        <v>4</v>
      </c>
      <c r="G61" s="59"/>
      <c r="H61" s="58"/>
      <c r="I61" s="68">
        <v>4</v>
      </c>
      <c r="J61" s="68">
        <v>0</v>
      </c>
      <c r="K61" s="25">
        <f t="shared" si="8"/>
        <v>0</v>
      </c>
      <c r="L61" s="198">
        <f t="shared" si="9"/>
        <v>0</v>
      </c>
      <c r="M61" s="116">
        <f t="shared" si="10"/>
        <v>0</v>
      </c>
      <c r="N61" s="129">
        <f t="shared" si="11"/>
        <v>0</v>
      </c>
      <c r="O61" s="59"/>
      <c r="P61" s="31"/>
      <c r="Q61" s="47"/>
      <c r="R61" s="122"/>
      <c r="S61" s="31"/>
      <c r="T61" s="47"/>
      <c r="U61" s="58"/>
      <c r="V61" s="122"/>
      <c r="W61" s="58"/>
      <c r="X61" s="47"/>
      <c r="Y61" s="31"/>
      <c r="Z61" s="47"/>
      <c r="AA61" s="122"/>
      <c r="AB61" s="58"/>
      <c r="AC61" s="6"/>
      <c r="AD61" s="31"/>
      <c r="AE61" s="122"/>
      <c r="AF61" s="47"/>
      <c r="AG61" s="58"/>
      <c r="AH61" s="31"/>
      <c r="AI61" s="47"/>
      <c r="AJ61" s="122"/>
      <c r="AK61" s="47"/>
      <c r="AL61" s="58"/>
      <c r="AM61" s="47"/>
      <c r="AN61" s="31"/>
      <c r="AO61" s="58"/>
      <c r="AP61" s="31"/>
      <c r="AQ61" s="58"/>
      <c r="AR61" s="31"/>
      <c r="AS61" s="47"/>
      <c r="AT61" s="122"/>
      <c r="AU61" s="31"/>
      <c r="AV61" s="31"/>
      <c r="AW61" s="58"/>
      <c r="AX61" s="58"/>
      <c r="AY61" s="58"/>
      <c r="AZ61" s="58"/>
      <c r="BA61" s="58"/>
      <c r="BB61" s="58"/>
      <c r="BC61" s="58"/>
    </row>
    <row r="62" spans="1:55" x14ac:dyDescent="0.25">
      <c r="A62" s="60" t="s">
        <v>271</v>
      </c>
      <c r="B62" s="60" t="s">
        <v>82</v>
      </c>
      <c r="C62" s="60" t="s">
        <v>210</v>
      </c>
      <c r="D62" s="4"/>
      <c r="E62" s="163">
        <f t="shared" si="7"/>
        <v>0</v>
      </c>
      <c r="F62" s="153">
        <f t="shared" si="12"/>
        <v>4</v>
      </c>
      <c r="G62" s="59"/>
      <c r="H62" s="58"/>
      <c r="I62" s="68">
        <v>4</v>
      </c>
      <c r="J62" s="68">
        <v>0</v>
      </c>
      <c r="K62" s="25">
        <f t="shared" si="8"/>
        <v>0</v>
      </c>
      <c r="L62" s="198">
        <f t="shared" si="9"/>
        <v>0</v>
      </c>
      <c r="M62" s="116">
        <f t="shared" si="10"/>
        <v>0</v>
      </c>
      <c r="N62" s="129">
        <f t="shared" si="11"/>
        <v>0</v>
      </c>
      <c r="O62" s="59"/>
      <c r="P62" s="31"/>
      <c r="Q62" s="47"/>
      <c r="R62" s="122"/>
      <c r="S62" s="31"/>
      <c r="T62" s="47"/>
      <c r="U62" s="58"/>
      <c r="V62" s="122"/>
      <c r="W62" s="58"/>
      <c r="X62" s="47"/>
      <c r="Y62" s="31"/>
      <c r="Z62" s="47"/>
      <c r="AA62" s="122"/>
      <c r="AB62" s="58"/>
      <c r="AC62" s="6"/>
      <c r="AD62" s="31"/>
      <c r="AE62" s="122"/>
      <c r="AF62" s="47"/>
      <c r="AG62" s="58"/>
      <c r="AH62" s="31"/>
      <c r="AI62" s="47"/>
      <c r="AJ62" s="122"/>
      <c r="AK62" s="47"/>
      <c r="AL62" s="58"/>
      <c r="AM62" s="47"/>
      <c r="AN62" s="31"/>
      <c r="AO62" s="58"/>
      <c r="AP62" s="31"/>
      <c r="AQ62" s="58"/>
      <c r="AR62" s="31"/>
      <c r="AS62" s="47"/>
      <c r="AT62" s="122"/>
      <c r="AU62" s="31"/>
      <c r="AV62" s="31"/>
      <c r="AW62" s="58"/>
      <c r="AX62" s="58"/>
      <c r="AY62" s="58"/>
      <c r="AZ62" s="58"/>
      <c r="BA62" s="58"/>
      <c r="BB62" s="58"/>
      <c r="BC62" s="58"/>
    </row>
    <row r="63" spans="1:55" x14ac:dyDescent="0.25">
      <c r="A63" s="60" t="s">
        <v>272</v>
      </c>
      <c r="B63" s="60" t="s">
        <v>273</v>
      </c>
      <c r="C63" s="60" t="s">
        <v>72</v>
      </c>
      <c r="D63" s="4"/>
      <c r="E63" s="163">
        <f t="shared" si="7"/>
        <v>0</v>
      </c>
      <c r="F63" s="153">
        <f t="shared" si="12"/>
        <v>2</v>
      </c>
      <c r="G63" s="59"/>
      <c r="H63" s="58"/>
      <c r="I63" s="68">
        <v>0</v>
      </c>
      <c r="J63" s="68">
        <v>2</v>
      </c>
      <c r="K63" s="25">
        <f t="shared" si="8"/>
        <v>0</v>
      </c>
      <c r="L63" s="198">
        <f t="shared" si="9"/>
        <v>0</v>
      </c>
      <c r="M63" s="116">
        <f t="shared" si="10"/>
        <v>0</v>
      </c>
      <c r="N63" s="129">
        <f t="shared" si="11"/>
        <v>0</v>
      </c>
      <c r="O63" s="59"/>
      <c r="P63" s="31"/>
      <c r="Q63" s="47"/>
      <c r="R63" s="122"/>
      <c r="S63" s="31"/>
      <c r="T63" s="47"/>
      <c r="U63" s="58"/>
      <c r="V63" s="122"/>
      <c r="W63" s="58"/>
      <c r="X63" s="47"/>
      <c r="Y63" s="31"/>
      <c r="Z63" s="47"/>
      <c r="AA63" s="122"/>
      <c r="AB63" s="58"/>
      <c r="AC63" s="6"/>
      <c r="AD63" s="31"/>
      <c r="AE63" s="122"/>
      <c r="AF63" s="47"/>
      <c r="AG63" s="58"/>
      <c r="AH63" s="31"/>
      <c r="AI63" s="47"/>
      <c r="AJ63" s="122"/>
      <c r="AK63" s="47"/>
      <c r="AL63" s="58"/>
      <c r="AM63" s="47"/>
      <c r="AN63" s="31"/>
      <c r="AO63" s="58"/>
      <c r="AP63" s="31"/>
      <c r="AQ63" s="58"/>
      <c r="AR63" s="31"/>
      <c r="AS63" s="47"/>
      <c r="AT63" s="122"/>
      <c r="AU63" s="31"/>
      <c r="AV63" s="31"/>
      <c r="AW63" s="58"/>
      <c r="AX63" s="58"/>
      <c r="AY63" s="58"/>
      <c r="AZ63" s="58"/>
      <c r="BA63" s="58"/>
      <c r="BB63" s="58"/>
      <c r="BC63" s="58"/>
    </row>
    <row r="64" spans="1:55" x14ac:dyDescent="0.25">
      <c r="A64" s="60" t="s">
        <v>274</v>
      </c>
      <c r="B64" s="60" t="s">
        <v>124</v>
      </c>
      <c r="C64" s="60" t="s">
        <v>195</v>
      </c>
      <c r="D64" s="4"/>
      <c r="E64" s="163">
        <f t="shared" si="7"/>
        <v>0</v>
      </c>
      <c r="F64" s="153">
        <f t="shared" si="12"/>
        <v>1</v>
      </c>
      <c r="G64" s="59"/>
      <c r="H64" s="58"/>
      <c r="I64" s="68">
        <v>1</v>
      </c>
      <c r="J64" s="68">
        <v>0</v>
      </c>
      <c r="K64" s="25">
        <f t="shared" si="8"/>
        <v>0</v>
      </c>
      <c r="L64" s="198">
        <f t="shared" si="9"/>
        <v>0</v>
      </c>
      <c r="M64" s="116">
        <f t="shared" si="10"/>
        <v>0</v>
      </c>
      <c r="N64" s="129">
        <f t="shared" si="11"/>
        <v>0</v>
      </c>
      <c r="O64" s="59"/>
      <c r="P64" s="31"/>
      <c r="Q64" s="47"/>
      <c r="R64" s="122"/>
      <c r="S64" s="31"/>
      <c r="T64" s="47"/>
      <c r="U64" s="58"/>
      <c r="V64" s="122"/>
      <c r="W64" s="58"/>
      <c r="X64" s="47"/>
      <c r="Y64" s="31"/>
      <c r="Z64" s="47"/>
      <c r="AA64" s="122"/>
      <c r="AB64" s="58"/>
      <c r="AC64" s="6"/>
      <c r="AD64" s="31"/>
      <c r="AE64" s="122"/>
      <c r="AF64" s="47"/>
      <c r="AG64" s="58"/>
      <c r="AH64" s="31"/>
      <c r="AI64" s="47"/>
      <c r="AJ64" s="122"/>
      <c r="AK64" s="47"/>
      <c r="AL64" s="58"/>
      <c r="AM64" s="47"/>
      <c r="AN64" s="31"/>
      <c r="AO64" s="58"/>
      <c r="AP64" s="31"/>
      <c r="AQ64" s="58"/>
      <c r="AR64" s="31"/>
      <c r="AS64" s="47"/>
      <c r="AT64" s="122"/>
      <c r="AU64" s="31"/>
      <c r="AV64" s="31"/>
      <c r="AW64" s="58"/>
      <c r="AX64" s="58"/>
      <c r="AY64" s="58"/>
      <c r="AZ64" s="58"/>
      <c r="BA64" s="58"/>
      <c r="BB64" s="58"/>
      <c r="BC64" s="58"/>
    </row>
    <row r="65" spans="1:55" x14ac:dyDescent="0.25">
      <c r="A65" s="60" t="s">
        <v>277</v>
      </c>
      <c r="B65" s="60" t="s">
        <v>278</v>
      </c>
      <c r="C65" s="60" t="s">
        <v>279</v>
      </c>
      <c r="D65" s="4"/>
      <c r="E65" s="163">
        <f t="shared" si="7"/>
        <v>0</v>
      </c>
      <c r="F65" s="153">
        <f t="shared" si="12"/>
        <v>0</v>
      </c>
      <c r="G65" s="59"/>
      <c r="H65" s="58"/>
      <c r="I65" s="68">
        <v>0</v>
      </c>
      <c r="J65" s="68">
        <v>0</v>
      </c>
      <c r="K65" s="25">
        <f t="shared" si="8"/>
        <v>0</v>
      </c>
      <c r="L65" s="198">
        <f t="shared" si="9"/>
        <v>0</v>
      </c>
      <c r="M65" s="116">
        <f t="shared" si="10"/>
        <v>0</v>
      </c>
      <c r="N65" s="129">
        <f t="shared" si="11"/>
        <v>0</v>
      </c>
      <c r="O65" s="59"/>
      <c r="P65" s="31"/>
      <c r="Q65" s="47"/>
      <c r="R65" s="122"/>
      <c r="S65" s="31"/>
      <c r="T65" s="47"/>
      <c r="U65" s="58"/>
      <c r="V65" s="122"/>
      <c r="W65" s="58"/>
      <c r="X65" s="47"/>
      <c r="Y65" s="31"/>
      <c r="Z65" s="47"/>
      <c r="AA65" s="122"/>
      <c r="AB65" s="58"/>
      <c r="AC65" s="6"/>
      <c r="AD65" s="31"/>
      <c r="AE65" s="122"/>
      <c r="AF65" s="47"/>
      <c r="AG65" s="58"/>
      <c r="AH65" s="31"/>
      <c r="AI65" s="47"/>
      <c r="AJ65" s="122"/>
      <c r="AK65" s="47"/>
      <c r="AL65" s="58"/>
      <c r="AM65" s="47"/>
      <c r="AN65" s="31"/>
      <c r="AO65" s="58"/>
      <c r="AP65" s="31"/>
      <c r="AQ65" s="58"/>
      <c r="AR65" s="31"/>
      <c r="AS65" s="47"/>
      <c r="AT65" s="122"/>
      <c r="AU65" s="31"/>
      <c r="AV65" s="31"/>
      <c r="AW65" s="58"/>
      <c r="AX65" s="58"/>
      <c r="AY65" s="58"/>
      <c r="AZ65" s="58"/>
      <c r="BA65" s="58"/>
      <c r="BB65" s="58"/>
      <c r="BC65" s="58"/>
    </row>
    <row r="66" spans="1:55" x14ac:dyDescent="0.25">
      <c r="A66" s="60" t="s">
        <v>280</v>
      </c>
      <c r="B66" s="60" t="s">
        <v>140</v>
      </c>
      <c r="C66" s="60" t="s">
        <v>279</v>
      </c>
      <c r="D66" s="4"/>
      <c r="E66" s="163">
        <f t="shared" si="7"/>
        <v>0</v>
      </c>
      <c r="F66" s="153">
        <f t="shared" si="12"/>
        <v>0</v>
      </c>
      <c r="G66" s="59"/>
      <c r="H66" s="58"/>
      <c r="I66" s="68">
        <v>0</v>
      </c>
      <c r="J66" s="68">
        <v>0</v>
      </c>
      <c r="K66" s="25">
        <f t="shared" si="8"/>
        <v>0</v>
      </c>
      <c r="L66" s="198">
        <f t="shared" si="9"/>
        <v>0</v>
      </c>
      <c r="M66" s="116">
        <f t="shared" si="10"/>
        <v>0</v>
      </c>
      <c r="N66" s="129">
        <f t="shared" si="11"/>
        <v>0</v>
      </c>
      <c r="O66" s="59"/>
      <c r="P66" s="31"/>
      <c r="Q66" s="47"/>
      <c r="R66" s="122"/>
      <c r="S66" s="31"/>
      <c r="T66" s="47"/>
      <c r="U66" s="58"/>
      <c r="V66" s="122"/>
      <c r="W66" s="58"/>
      <c r="X66" s="47"/>
      <c r="Y66" s="31"/>
      <c r="Z66" s="47"/>
      <c r="AA66" s="122"/>
      <c r="AB66" s="58"/>
      <c r="AC66" s="6"/>
      <c r="AD66" s="31"/>
      <c r="AE66" s="122"/>
      <c r="AF66" s="47"/>
      <c r="AG66" s="58"/>
      <c r="AH66" s="31"/>
      <c r="AI66" s="47"/>
      <c r="AJ66" s="122"/>
      <c r="AK66" s="47"/>
      <c r="AL66" s="58"/>
      <c r="AM66" s="47"/>
      <c r="AN66" s="31"/>
      <c r="AO66" s="58"/>
      <c r="AP66" s="31"/>
      <c r="AQ66" s="58"/>
      <c r="AR66" s="31"/>
      <c r="AS66" s="47"/>
      <c r="AT66" s="122"/>
      <c r="AU66" s="31"/>
      <c r="AV66" s="31"/>
      <c r="AW66" s="58"/>
      <c r="AX66" s="58"/>
      <c r="AY66" s="58"/>
      <c r="AZ66" s="58"/>
      <c r="BA66" s="58"/>
      <c r="BB66" s="58"/>
      <c r="BC66" s="58"/>
    </row>
    <row r="67" spans="1:55" x14ac:dyDescent="0.25">
      <c r="A67" s="60" t="s">
        <v>281</v>
      </c>
      <c r="B67" s="60" t="s">
        <v>112</v>
      </c>
      <c r="C67" s="60" t="s">
        <v>282</v>
      </c>
      <c r="D67" s="4"/>
      <c r="E67" s="163">
        <f t="shared" si="7"/>
        <v>0</v>
      </c>
      <c r="F67" s="153">
        <f t="shared" si="12"/>
        <v>0</v>
      </c>
      <c r="G67" s="59"/>
      <c r="H67" s="58"/>
      <c r="I67" s="70">
        <v>0</v>
      </c>
      <c r="J67" s="70">
        <v>0</v>
      </c>
      <c r="K67" s="25">
        <f t="shared" si="8"/>
        <v>0</v>
      </c>
      <c r="L67" s="198">
        <f t="shared" si="9"/>
        <v>0</v>
      </c>
      <c r="M67" s="116">
        <f t="shared" si="10"/>
        <v>0</v>
      </c>
      <c r="N67" s="129">
        <f t="shared" si="11"/>
        <v>0</v>
      </c>
      <c r="O67" s="59"/>
      <c r="P67" s="31"/>
      <c r="Q67" s="47"/>
      <c r="R67" s="122"/>
      <c r="S67" s="31"/>
      <c r="T67" s="47"/>
      <c r="U67" s="58"/>
      <c r="V67" s="122"/>
      <c r="W67" s="58"/>
      <c r="X67" s="47"/>
      <c r="Y67" s="31"/>
      <c r="Z67" s="47"/>
      <c r="AA67" s="122"/>
      <c r="AB67" s="58"/>
      <c r="AC67" s="6"/>
      <c r="AD67" s="31"/>
      <c r="AE67" s="122"/>
      <c r="AF67" s="47"/>
      <c r="AG67" s="58"/>
      <c r="AH67" s="31"/>
      <c r="AI67" s="47"/>
      <c r="AJ67" s="122"/>
      <c r="AK67" s="47"/>
      <c r="AL67" s="58"/>
      <c r="AM67" s="47"/>
      <c r="AN67" s="31"/>
      <c r="AO67" s="58"/>
      <c r="AP67" s="31"/>
      <c r="AQ67" s="58"/>
      <c r="AR67" s="31"/>
      <c r="AS67" s="47"/>
      <c r="AT67" s="122"/>
      <c r="AU67" s="31"/>
      <c r="AV67" s="31"/>
      <c r="AW67" s="58"/>
      <c r="AX67" s="58"/>
      <c r="AY67" s="58"/>
      <c r="AZ67" s="58"/>
      <c r="BA67" s="58"/>
      <c r="BB67" s="58"/>
      <c r="BC67" s="58"/>
    </row>
  </sheetData>
  <sortState ref="A3:AW67">
    <sortCondition descending="1" ref="E3:E67"/>
  </sortState>
  <pageMargins left="0.7" right="0.7" top="0.75" bottom="0.75" header="0.3" footer="0.3"/>
  <pageSetup scale="48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72"/>
  <sheetViews>
    <sheetView workbookViewId="0">
      <pane ySplit="1" topLeftCell="A2" activePane="bottomLeft" state="frozen"/>
      <selection pane="bottomLeft" activeCell="D40" sqref="D40"/>
    </sheetView>
  </sheetViews>
  <sheetFormatPr defaultRowHeight="15" x14ac:dyDescent="0.25"/>
  <cols>
    <col min="1" max="1" width="21" bestFit="1" customWidth="1"/>
    <col min="2" max="2" width="11.28515625" bestFit="1" customWidth="1"/>
    <col min="3" max="3" width="30.140625" bestFit="1" customWidth="1"/>
    <col min="4" max="4" width="4" style="46" bestFit="1" customWidth="1"/>
    <col min="5" max="5" width="4.85546875" style="164" customWidth="1"/>
    <col min="6" max="6" width="4.85546875" style="154" customWidth="1"/>
    <col min="7" max="7" width="4.85546875" customWidth="1"/>
    <col min="8" max="8" width="4.85546875" style="50" customWidth="1"/>
    <col min="9" max="13" width="4.85546875" customWidth="1"/>
    <col min="14" max="14" width="4.85546875" style="213" customWidth="1"/>
    <col min="15" max="15" width="4.85546875" style="133" customWidth="1"/>
    <col min="16" max="16" width="4.85546875" style="125" customWidth="1"/>
    <col min="17" max="17" width="3.7109375" bestFit="1" customWidth="1"/>
    <col min="18" max="18" width="3.7109375" style="137" bestFit="1" customWidth="1"/>
    <col min="19" max="19" width="3.7109375" style="133" bestFit="1" customWidth="1"/>
    <col min="20" max="20" width="3.7109375" style="125" bestFit="1" customWidth="1"/>
    <col min="21" max="21" width="3.7109375" style="137" bestFit="1" customWidth="1"/>
    <col min="22" max="22" width="3.7109375" style="133" bestFit="1" customWidth="1"/>
    <col min="23" max="23" width="3.7109375" bestFit="1" customWidth="1"/>
    <col min="24" max="24" width="3.7109375" style="125" customWidth="1"/>
    <col min="25" max="25" width="3.7109375" bestFit="1" customWidth="1"/>
    <col min="26" max="26" width="3.7109375" style="133" bestFit="1" customWidth="1"/>
    <col min="27" max="27" width="3.7109375" style="137" bestFit="1" customWidth="1"/>
    <col min="28" max="28" width="3.7109375" style="133" bestFit="1" customWidth="1"/>
    <col min="29" max="29" width="3.7109375" style="125" customWidth="1"/>
    <col min="30" max="30" width="3.7109375" bestFit="1" customWidth="1"/>
    <col min="31" max="31" width="3.7109375" style="188" bestFit="1" customWidth="1"/>
    <col min="32" max="32" width="3.7109375" style="137" bestFit="1" customWidth="1"/>
    <col min="33" max="33" width="3.7109375" style="133" bestFit="1" customWidth="1"/>
    <col min="34" max="34" width="3.7109375" bestFit="1" customWidth="1"/>
    <col min="35" max="35" width="3.7109375" style="137" bestFit="1" customWidth="1"/>
    <col min="36" max="36" width="3.7109375" style="133" bestFit="1" customWidth="1"/>
    <col min="37" max="37" width="3.7109375" style="125" bestFit="1" customWidth="1"/>
    <col min="38" max="38" width="3.7109375" style="133" bestFit="1" customWidth="1"/>
    <col min="39" max="39" width="3.7109375" bestFit="1" customWidth="1"/>
    <col min="40" max="40" width="3.7109375" style="133" bestFit="1" customWidth="1"/>
    <col min="41" max="41" width="3.7109375" style="137" bestFit="1" customWidth="1"/>
    <col min="42" max="42" width="3.7109375" bestFit="1" customWidth="1"/>
    <col min="43" max="43" width="3.7109375" style="137" bestFit="1" customWidth="1"/>
    <col min="44" max="44" width="3.7109375" bestFit="1" customWidth="1"/>
    <col min="45" max="45" width="3.7109375" style="137" bestFit="1" customWidth="1"/>
    <col min="46" max="46" width="3.7109375" style="133" bestFit="1" customWidth="1"/>
    <col min="47" max="47" width="3.7109375" style="125" bestFit="1" customWidth="1"/>
    <col min="48" max="49" width="3.7109375" style="137" bestFit="1" customWidth="1"/>
    <col min="50" max="53" width="3.7109375" bestFit="1" customWidth="1"/>
    <col min="54" max="55" width="3.7109375" customWidth="1"/>
    <col min="56" max="56" width="3.7109375" bestFit="1" customWidth="1"/>
  </cols>
  <sheetData>
    <row r="1" spans="1:56" ht="216" x14ac:dyDescent="0.25">
      <c r="A1" s="32" t="s">
        <v>0</v>
      </c>
      <c r="B1" s="32" t="s">
        <v>14</v>
      </c>
      <c r="C1" s="32" t="s">
        <v>2</v>
      </c>
      <c r="D1" s="7" t="s">
        <v>3</v>
      </c>
      <c r="E1" s="8" t="s">
        <v>4</v>
      </c>
      <c r="F1" s="35" t="s">
        <v>7</v>
      </c>
      <c r="G1" s="33" t="s">
        <v>13</v>
      </c>
      <c r="H1" s="33" t="s">
        <v>866</v>
      </c>
      <c r="I1" s="34" t="s">
        <v>10</v>
      </c>
      <c r="J1" s="37" t="s">
        <v>506</v>
      </c>
      <c r="K1" s="33" t="s">
        <v>8</v>
      </c>
      <c r="L1" s="38" t="s">
        <v>9</v>
      </c>
      <c r="M1" s="36" t="s">
        <v>700</v>
      </c>
      <c r="N1" s="212" t="s">
        <v>6</v>
      </c>
      <c r="O1" s="11" t="s">
        <v>5</v>
      </c>
      <c r="P1" s="12" t="s">
        <v>16</v>
      </c>
      <c r="Q1" s="13" t="s">
        <v>17</v>
      </c>
      <c r="R1" s="14" t="s">
        <v>18</v>
      </c>
      <c r="S1" s="16" t="s">
        <v>19</v>
      </c>
      <c r="T1" s="15" t="s">
        <v>20</v>
      </c>
      <c r="U1" s="14" t="s">
        <v>617</v>
      </c>
      <c r="V1" s="16" t="s">
        <v>618</v>
      </c>
      <c r="W1" s="115" t="s">
        <v>616</v>
      </c>
      <c r="X1" s="15" t="s">
        <v>805</v>
      </c>
      <c r="Y1" s="17" t="s">
        <v>614</v>
      </c>
      <c r="Z1" s="16" t="s">
        <v>615</v>
      </c>
      <c r="AA1" s="14" t="s">
        <v>21</v>
      </c>
      <c r="AB1" s="16" t="s">
        <v>22</v>
      </c>
      <c r="AC1" s="15" t="s">
        <v>862</v>
      </c>
      <c r="AD1" s="21" t="s">
        <v>38</v>
      </c>
      <c r="AE1" s="228" t="s">
        <v>39</v>
      </c>
      <c r="AF1" s="22" t="s">
        <v>871</v>
      </c>
      <c r="AG1" s="16" t="s">
        <v>23</v>
      </c>
      <c r="AH1" s="17" t="s">
        <v>24</v>
      </c>
      <c r="AI1" s="14" t="s">
        <v>25</v>
      </c>
      <c r="AJ1" s="16" t="s">
        <v>26</v>
      </c>
      <c r="AK1" s="43" t="s">
        <v>27</v>
      </c>
      <c r="AL1" s="44" t="s">
        <v>28</v>
      </c>
      <c r="AM1" s="17" t="s">
        <v>29</v>
      </c>
      <c r="AN1" s="16" t="s">
        <v>619</v>
      </c>
      <c r="AO1" s="14" t="s">
        <v>30</v>
      </c>
      <c r="AP1" s="18" t="s">
        <v>31</v>
      </c>
      <c r="AQ1" s="14" t="s">
        <v>32</v>
      </c>
      <c r="AR1" s="17" t="s">
        <v>33</v>
      </c>
      <c r="AS1" s="14" t="s">
        <v>34</v>
      </c>
      <c r="AT1" s="16" t="s">
        <v>35</v>
      </c>
      <c r="AU1" s="42" t="s">
        <v>36</v>
      </c>
      <c r="AV1" s="14" t="s">
        <v>37</v>
      </c>
      <c r="AW1" s="22" t="s">
        <v>620</v>
      </c>
      <c r="AX1" s="42"/>
      <c r="AY1" s="14"/>
      <c r="AZ1" s="20"/>
      <c r="BA1" s="21"/>
      <c r="BB1" s="22"/>
      <c r="BC1" s="19"/>
      <c r="BD1" s="22"/>
    </row>
    <row r="2" spans="1:56" x14ac:dyDescent="0.25">
      <c r="A2" s="27"/>
      <c r="B2" s="28"/>
      <c r="C2" s="28"/>
      <c r="D2" s="160"/>
      <c r="E2" s="162"/>
      <c r="F2" s="152"/>
      <c r="G2" s="28"/>
      <c r="H2" s="28"/>
      <c r="I2" s="28"/>
      <c r="J2" s="30"/>
      <c r="K2" s="28"/>
      <c r="L2" s="30"/>
      <c r="M2" s="28"/>
      <c r="N2" s="131"/>
      <c r="O2" s="131"/>
      <c r="P2" s="128"/>
      <c r="Q2" s="28"/>
      <c r="R2" s="134"/>
      <c r="S2" s="131"/>
      <c r="T2" s="120"/>
      <c r="U2" s="134"/>
      <c r="V2" s="131"/>
      <c r="W2" s="28"/>
      <c r="X2" s="120"/>
      <c r="Y2" s="28"/>
      <c r="Z2" s="131"/>
      <c r="AA2" s="134"/>
      <c r="AB2" s="131"/>
      <c r="AC2" s="120"/>
      <c r="AD2" s="28"/>
      <c r="AE2" s="186"/>
      <c r="AF2" s="134"/>
      <c r="AG2" s="131"/>
      <c r="AH2" s="28"/>
      <c r="AI2" s="134"/>
      <c r="AJ2" s="131"/>
      <c r="AK2" s="120"/>
      <c r="AL2" s="131"/>
      <c r="AM2" s="28"/>
      <c r="AN2" s="131"/>
      <c r="AO2" s="134"/>
      <c r="AP2" s="28"/>
      <c r="AQ2" s="134"/>
      <c r="AR2" s="28"/>
      <c r="AS2" s="134"/>
      <c r="AT2" s="131"/>
      <c r="AU2" s="120"/>
      <c r="AV2" s="134"/>
      <c r="AW2" s="134"/>
      <c r="AX2" s="28"/>
      <c r="AY2" s="28"/>
      <c r="AZ2" s="28"/>
      <c r="BA2" s="28"/>
      <c r="BB2" s="28"/>
      <c r="BC2" s="28"/>
      <c r="BD2" s="29"/>
    </row>
    <row r="3" spans="1:56" x14ac:dyDescent="0.25">
      <c r="A3" s="62" t="s">
        <v>311</v>
      </c>
      <c r="B3" s="62" t="s">
        <v>312</v>
      </c>
      <c r="C3" s="62" t="s">
        <v>195</v>
      </c>
      <c r="D3" s="161">
        <v>1</v>
      </c>
      <c r="E3" s="163">
        <f t="shared" ref="E3:E34" si="0">SUM(M3,N3,P3)</f>
        <v>89</v>
      </c>
      <c r="F3" s="158">
        <f>SUM(G3,I3,J3,K3,L3,M3,N3,H3)-3</f>
        <v>88</v>
      </c>
      <c r="G3" s="39"/>
      <c r="H3" s="67"/>
      <c r="I3" s="68">
        <v>12</v>
      </c>
      <c r="J3" s="191">
        <v>15</v>
      </c>
      <c r="K3" s="3"/>
      <c r="L3" s="4"/>
      <c r="M3" s="25">
        <f t="shared" ref="M3:M34" si="1">SUM(O3,Q3,W3,Y3,AD3,AH3,AM3,AP3,AR3,AE3)</f>
        <v>56</v>
      </c>
      <c r="N3" s="151">
        <f t="shared" ref="N3:N34" si="2">+SUM(R3,U3,AA3,AI3,AO3,AQ3,AS3,AV3:AW3,AF3)</f>
        <v>8</v>
      </c>
      <c r="O3" s="116">
        <f t="shared" ref="O3:O34" si="3">SUM(S3,V3,Z3,AB3,AG3,AJ3,AL3,AN3,AT3)</f>
        <v>35</v>
      </c>
      <c r="P3" s="129">
        <f t="shared" ref="P3:P34" si="4">SUM(T3,AK3,AU3,X3,AC3)</f>
        <v>25</v>
      </c>
      <c r="Q3" s="25">
        <v>6</v>
      </c>
      <c r="R3" s="143"/>
      <c r="S3" s="116">
        <v>15</v>
      </c>
      <c r="T3" s="121"/>
      <c r="U3" s="143">
        <v>8</v>
      </c>
      <c r="V3" s="116">
        <v>20</v>
      </c>
      <c r="W3" s="23">
        <v>15</v>
      </c>
      <c r="X3" s="121">
        <v>25</v>
      </c>
      <c r="Y3" s="23"/>
      <c r="Z3" s="116"/>
      <c r="AA3" s="143"/>
      <c r="AB3" s="116"/>
      <c r="AC3" s="121"/>
      <c r="AD3" s="23"/>
      <c r="AE3" s="230"/>
      <c r="AF3" s="143"/>
      <c r="AG3" s="116"/>
      <c r="AH3" s="23"/>
      <c r="AI3" s="143"/>
      <c r="AJ3" s="116"/>
      <c r="AK3" s="121"/>
      <c r="AL3" s="116"/>
      <c r="AM3" s="23"/>
      <c r="AN3" s="144"/>
      <c r="AO3" s="143"/>
      <c r="AP3" s="23"/>
      <c r="AQ3" s="143"/>
      <c r="AR3" s="23"/>
      <c r="AS3" s="143"/>
      <c r="AT3" s="116"/>
      <c r="AU3" s="121"/>
      <c r="AV3" s="143"/>
      <c r="AW3" s="143"/>
      <c r="AX3" s="23"/>
      <c r="AY3" s="23"/>
      <c r="AZ3" s="26"/>
      <c r="BA3" s="23"/>
      <c r="BB3" s="23"/>
      <c r="BC3" s="23"/>
      <c r="BD3" s="23"/>
    </row>
    <row r="4" spans="1:56" s="50" customFormat="1" x14ac:dyDescent="0.25">
      <c r="A4" s="62" t="s">
        <v>812</v>
      </c>
      <c r="B4" s="62" t="s">
        <v>378</v>
      </c>
      <c r="C4" s="62" t="s">
        <v>52</v>
      </c>
      <c r="D4" s="161">
        <v>2</v>
      </c>
      <c r="E4" s="163">
        <f t="shared" si="0"/>
        <v>77</v>
      </c>
      <c r="F4" s="158">
        <f>SUM(G4,I4,J4,K4,L4,M4,N4,H4)</f>
        <v>67</v>
      </c>
      <c r="G4" s="39"/>
      <c r="H4" s="67"/>
      <c r="I4" s="68"/>
      <c r="J4" s="199"/>
      <c r="K4" s="76"/>
      <c r="L4" s="4"/>
      <c r="M4" s="25">
        <f t="shared" si="1"/>
        <v>57</v>
      </c>
      <c r="N4" s="198">
        <f t="shared" si="2"/>
        <v>10</v>
      </c>
      <c r="O4" s="116">
        <f t="shared" si="3"/>
        <v>27</v>
      </c>
      <c r="P4" s="129">
        <f t="shared" si="4"/>
        <v>10</v>
      </c>
      <c r="Q4" s="25"/>
      <c r="R4" s="143"/>
      <c r="S4" s="116"/>
      <c r="T4" s="121"/>
      <c r="U4" s="143"/>
      <c r="V4" s="116"/>
      <c r="W4" s="23"/>
      <c r="X4" s="121"/>
      <c r="Y4" s="23">
        <v>15</v>
      </c>
      <c r="Z4" s="116">
        <v>15</v>
      </c>
      <c r="AA4" s="143">
        <v>2</v>
      </c>
      <c r="AB4" s="116">
        <v>12</v>
      </c>
      <c r="AC4" s="121">
        <v>10</v>
      </c>
      <c r="AD4" s="23"/>
      <c r="AE4" s="230">
        <v>15</v>
      </c>
      <c r="AF4" s="143">
        <v>8</v>
      </c>
      <c r="AG4" s="116"/>
      <c r="AH4" s="23"/>
      <c r="AI4" s="143"/>
      <c r="AJ4" s="116"/>
      <c r="AK4" s="121"/>
      <c r="AL4" s="116"/>
      <c r="AM4" s="23"/>
      <c r="AN4" s="144"/>
      <c r="AO4" s="143"/>
      <c r="AP4" s="23"/>
      <c r="AQ4" s="143"/>
      <c r="AR4" s="23"/>
      <c r="AS4" s="143"/>
      <c r="AT4" s="116"/>
      <c r="AU4" s="121"/>
      <c r="AV4" s="143"/>
      <c r="AW4" s="143"/>
      <c r="AX4" s="23"/>
      <c r="AY4" s="23"/>
      <c r="AZ4" s="26"/>
      <c r="BA4" s="23"/>
      <c r="BB4" s="23"/>
      <c r="BC4" s="23"/>
      <c r="BD4" s="23"/>
    </row>
    <row r="5" spans="1:56" s="50" customFormat="1" x14ac:dyDescent="0.25">
      <c r="A5" s="62" t="s">
        <v>792</v>
      </c>
      <c r="B5" s="62" t="s">
        <v>259</v>
      </c>
      <c r="C5" s="62" t="s">
        <v>107</v>
      </c>
      <c r="D5" s="161">
        <v>3</v>
      </c>
      <c r="E5" s="163">
        <f t="shared" si="0"/>
        <v>71</v>
      </c>
      <c r="F5" s="158">
        <f>SUM(G5,I5,J5,K5,L5,M5,N5,H5)-7</f>
        <v>54</v>
      </c>
      <c r="G5" s="39">
        <v>5</v>
      </c>
      <c r="H5" s="67"/>
      <c r="I5" s="68">
        <v>0</v>
      </c>
      <c r="J5" s="69">
        <v>0</v>
      </c>
      <c r="K5" s="76"/>
      <c r="L5" s="4"/>
      <c r="M5" s="25">
        <f t="shared" si="1"/>
        <v>29</v>
      </c>
      <c r="N5" s="151">
        <f t="shared" si="2"/>
        <v>27</v>
      </c>
      <c r="O5" s="116">
        <f t="shared" si="3"/>
        <v>21</v>
      </c>
      <c r="P5" s="129">
        <f t="shared" si="4"/>
        <v>15</v>
      </c>
      <c r="Q5" s="76">
        <v>6</v>
      </c>
      <c r="R5" s="31"/>
      <c r="S5" s="47"/>
      <c r="T5" s="122"/>
      <c r="U5" s="31">
        <v>15</v>
      </c>
      <c r="V5" s="47">
        <v>15</v>
      </c>
      <c r="W5" s="109">
        <v>2</v>
      </c>
      <c r="X5" s="122">
        <v>15</v>
      </c>
      <c r="Y5" s="109"/>
      <c r="Z5" s="47"/>
      <c r="AA5" s="31">
        <v>12</v>
      </c>
      <c r="AB5" s="47"/>
      <c r="AC5" s="122"/>
      <c r="AD5" s="109"/>
      <c r="AE5" s="6"/>
      <c r="AF5" s="31"/>
      <c r="AG5" s="47">
        <v>6</v>
      </c>
      <c r="AH5" s="109"/>
      <c r="AI5" s="31"/>
      <c r="AJ5" s="47"/>
      <c r="AK5" s="122"/>
      <c r="AL5" s="47"/>
      <c r="AM5" s="109"/>
      <c r="AN5" s="145"/>
      <c r="AO5" s="31"/>
      <c r="AP5" s="109"/>
      <c r="AQ5" s="31"/>
      <c r="AR5" s="109"/>
      <c r="AS5" s="31"/>
      <c r="AT5" s="47"/>
      <c r="AU5" s="122"/>
      <c r="AV5" s="31"/>
      <c r="AW5" s="31"/>
      <c r="AX5" s="109"/>
      <c r="AY5" s="109"/>
      <c r="AZ5" s="5"/>
      <c r="BA5" s="109"/>
      <c r="BB5" s="109"/>
      <c r="BC5" s="109"/>
      <c r="BD5" s="109"/>
    </row>
    <row r="6" spans="1:56" s="50" customFormat="1" x14ac:dyDescent="0.25">
      <c r="A6" s="62" t="s">
        <v>322</v>
      </c>
      <c r="B6" s="62" t="s">
        <v>173</v>
      </c>
      <c r="C6" s="62" t="s">
        <v>107</v>
      </c>
      <c r="D6" s="161">
        <v>4</v>
      </c>
      <c r="E6" s="163">
        <f t="shared" si="0"/>
        <v>53</v>
      </c>
      <c r="F6" s="158">
        <f>SUM(G6,I6,J6,K6,L6,M6,N6,H6)-20</f>
        <v>28</v>
      </c>
      <c r="G6" s="39"/>
      <c r="H6" s="67"/>
      <c r="I6" s="68">
        <v>0</v>
      </c>
      <c r="J6" s="159">
        <v>20</v>
      </c>
      <c r="K6" s="76"/>
      <c r="L6" s="4"/>
      <c r="M6" s="25">
        <f t="shared" si="1"/>
        <v>8</v>
      </c>
      <c r="N6" s="151">
        <f t="shared" si="2"/>
        <v>20</v>
      </c>
      <c r="O6" s="116">
        <f t="shared" si="3"/>
        <v>8</v>
      </c>
      <c r="P6" s="129">
        <f t="shared" si="4"/>
        <v>25</v>
      </c>
      <c r="Q6" s="76"/>
      <c r="R6" s="31"/>
      <c r="S6" s="47"/>
      <c r="T6" s="122"/>
      <c r="U6" s="31"/>
      <c r="V6" s="47"/>
      <c r="W6" s="109"/>
      <c r="X6" s="122"/>
      <c r="Y6" s="109"/>
      <c r="Z6" s="47"/>
      <c r="AA6" s="31">
        <v>20</v>
      </c>
      <c r="AB6" s="47">
        <v>8</v>
      </c>
      <c r="AC6" s="122">
        <v>25</v>
      </c>
      <c r="AD6" s="109"/>
      <c r="AE6" s="6"/>
      <c r="AF6" s="31"/>
      <c r="AG6" s="47"/>
      <c r="AH6" s="109"/>
      <c r="AI6" s="31"/>
      <c r="AJ6" s="47"/>
      <c r="AK6" s="122"/>
      <c r="AL6" s="47"/>
      <c r="AM6" s="109"/>
      <c r="AN6" s="145"/>
      <c r="AO6" s="31"/>
      <c r="AP6" s="109"/>
      <c r="AQ6" s="31"/>
      <c r="AR6" s="109"/>
      <c r="AS6" s="31"/>
      <c r="AT6" s="47"/>
      <c r="AU6" s="122"/>
      <c r="AV6" s="31"/>
      <c r="AW6" s="31"/>
      <c r="AX6" s="109"/>
      <c r="AY6" s="109"/>
      <c r="AZ6" s="5"/>
      <c r="BA6" s="109"/>
      <c r="BB6" s="109"/>
      <c r="BC6" s="109"/>
      <c r="BD6" s="109"/>
    </row>
    <row r="7" spans="1:56" s="50" customFormat="1" x14ac:dyDescent="0.25">
      <c r="A7" s="62" t="s">
        <v>798</v>
      </c>
      <c r="B7" s="62" t="s">
        <v>799</v>
      </c>
      <c r="C7" s="62" t="s">
        <v>52</v>
      </c>
      <c r="D7" s="161">
        <v>5</v>
      </c>
      <c r="E7" s="163">
        <f t="shared" si="0"/>
        <v>47</v>
      </c>
      <c r="F7" s="158">
        <f>SUM(G7,I7,J7,K7,L7,M7,N7,H7)</f>
        <v>32</v>
      </c>
      <c r="G7" s="39">
        <v>5</v>
      </c>
      <c r="H7" s="67"/>
      <c r="I7" s="68"/>
      <c r="J7" s="69"/>
      <c r="K7" s="76"/>
      <c r="L7" s="4"/>
      <c r="M7" s="25">
        <f t="shared" si="1"/>
        <v>23</v>
      </c>
      <c r="N7" s="198">
        <f t="shared" si="2"/>
        <v>4</v>
      </c>
      <c r="O7" s="116">
        <f t="shared" si="3"/>
        <v>23</v>
      </c>
      <c r="P7" s="129">
        <f t="shared" si="4"/>
        <v>20</v>
      </c>
      <c r="Q7" s="76"/>
      <c r="R7" s="31"/>
      <c r="S7" s="47"/>
      <c r="T7" s="122"/>
      <c r="U7" s="31"/>
      <c r="V7" s="47"/>
      <c r="W7" s="109"/>
      <c r="X7" s="122"/>
      <c r="Y7" s="109"/>
      <c r="Z7" s="47">
        <v>8</v>
      </c>
      <c r="AA7" s="31">
        <v>4</v>
      </c>
      <c r="AB7" s="47">
        <v>15</v>
      </c>
      <c r="AC7" s="122">
        <v>20</v>
      </c>
      <c r="AD7" s="109"/>
      <c r="AE7" s="6"/>
      <c r="AF7" s="31"/>
      <c r="AG7" s="47"/>
      <c r="AH7" s="109"/>
      <c r="AI7" s="31"/>
      <c r="AJ7" s="47"/>
      <c r="AK7" s="122"/>
      <c r="AL7" s="47"/>
      <c r="AM7" s="109"/>
      <c r="AN7" s="145"/>
      <c r="AO7" s="31"/>
      <c r="AP7" s="109"/>
      <c r="AQ7" s="31"/>
      <c r="AR7" s="109"/>
      <c r="AS7" s="31"/>
      <c r="AT7" s="47"/>
      <c r="AU7" s="122"/>
      <c r="AV7" s="31"/>
      <c r="AW7" s="31"/>
      <c r="AX7" s="109"/>
      <c r="AY7" s="109"/>
      <c r="AZ7" s="5"/>
      <c r="BA7" s="109"/>
      <c r="BB7" s="109"/>
      <c r="BC7" s="109"/>
      <c r="BD7" s="109"/>
    </row>
    <row r="8" spans="1:56" x14ac:dyDescent="0.25">
      <c r="A8" s="62" t="s">
        <v>345</v>
      </c>
      <c r="B8" s="62" t="s">
        <v>152</v>
      </c>
      <c r="C8" s="62" t="s">
        <v>71</v>
      </c>
      <c r="D8" s="161">
        <v>6</v>
      </c>
      <c r="E8" s="163">
        <f t="shared" si="0"/>
        <v>44</v>
      </c>
      <c r="F8" s="158">
        <f>SUM(G8,I8,J8,K8,L8,M8,N8,H8)</f>
        <v>43</v>
      </c>
      <c r="G8" s="39"/>
      <c r="H8" s="67">
        <v>5</v>
      </c>
      <c r="I8" s="68">
        <v>6</v>
      </c>
      <c r="J8" s="69">
        <v>0</v>
      </c>
      <c r="K8" s="3"/>
      <c r="L8" s="4"/>
      <c r="M8" s="25">
        <f t="shared" si="1"/>
        <v>26</v>
      </c>
      <c r="N8" s="198">
        <f t="shared" si="2"/>
        <v>6</v>
      </c>
      <c r="O8" s="116">
        <f t="shared" si="3"/>
        <v>20</v>
      </c>
      <c r="P8" s="129">
        <f t="shared" si="4"/>
        <v>12</v>
      </c>
      <c r="Q8" s="3">
        <v>6</v>
      </c>
      <c r="R8" s="31">
        <v>6</v>
      </c>
      <c r="S8" s="47">
        <v>4</v>
      </c>
      <c r="T8" s="122">
        <v>12</v>
      </c>
      <c r="U8" s="31"/>
      <c r="V8" s="47"/>
      <c r="W8" s="1"/>
      <c r="X8" s="122"/>
      <c r="Y8" s="1"/>
      <c r="Z8" s="47">
        <v>6</v>
      </c>
      <c r="AA8" s="31"/>
      <c r="AB8" s="47"/>
      <c r="AC8" s="122"/>
      <c r="AD8" s="1"/>
      <c r="AE8" s="6"/>
      <c r="AF8" s="31"/>
      <c r="AG8" s="47">
        <v>10</v>
      </c>
      <c r="AH8" s="1"/>
      <c r="AI8" s="31"/>
      <c r="AJ8" s="47"/>
      <c r="AK8" s="122"/>
      <c r="AL8" s="47"/>
      <c r="AM8" s="1"/>
      <c r="AN8" s="145"/>
      <c r="AO8" s="31"/>
      <c r="AP8" s="1"/>
      <c r="AQ8" s="31"/>
      <c r="AR8" s="1"/>
      <c r="AS8" s="31"/>
      <c r="AT8" s="47"/>
      <c r="AU8" s="122"/>
      <c r="AV8" s="31"/>
      <c r="AW8" s="31"/>
      <c r="AX8" s="1"/>
      <c r="AY8" s="1"/>
      <c r="AZ8" s="5"/>
      <c r="BA8" s="1"/>
      <c r="BB8" s="1"/>
      <c r="BC8" s="1"/>
      <c r="BD8" s="1"/>
    </row>
    <row r="9" spans="1:56" x14ac:dyDescent="0.25">
      <c r="A9" s="62" t="s">
        <v>355</v>
      </c>
      <c r="B9" s="62" t="s">
        <v>356</v>
      </c>
      <c r="C9" s="62" t="s">
        <v>68</v>
      </c>
      <c r="D9" s="161">
        <v>7</v>
      </c>
      <c r="E9" s="163">
        <f t="shared" si="0"/>
        <v>40</v>
      </c>
      <c r="F9" s="158">
        <f>SUM(G9,I9,J9,K9,L9,M9,N9,H9)</f>
        <v>22</v>
      </c>
      <c r="G9" s="39"/>
      <c r="H9" s="67"/>
      <c r="I9" s="68">
        <v>0</v>
      </c>
      <c r="J9" s="69">
        <v>2</v>
      </c>
      <c r="K9" s="3"/>
      <c r="L9" s="4"/>
      <c r="M9" s="25">
        <f t="shared" si="1"/>
        <v>8</v>
      </c>
      <c r="N9" s="198">
        <f t="shared" si="2"/>
        <v>12</v>
      </c>
      <c r="O9" s="116">
        <f t="shared" si="3"/>
        <v>2</v>
      </c>
      <c r="P9" s="129">
        <f t="shared" si="4"/>
        <v>20</v>
      </c>
      <c r="Q9" s="3">
        <v>6</v>
      </c>
      <c r="R9" s="31">
        <v>12</v>
      </c>
      <c r="S9" s="47">
        <v>2</v>
      </c>
      <c r="T9" s="122">
        <v>20</v>
      </c>
      <c r="U9" s="31"/>
      <c r="V9" s="47"/>
      <c r="W9" s="1"/>
      <c r="X9" s="122"/>
      <c r="Y9" s="1"/>
      <c r="Z9" s="47"/>
      <c r="AA9" s="31"/>
      <c r="AB9" s="47"/>
      <c r="AC9" s="122"/>
      <c r="AD9" s="1"/>
      <c r="AE9" s="6"/>
      <c r="AF9" s="31"/>
      <c r="AG9" s="47"/>
      <c r="AH9" s="1"/>
      <c r="AI9" s="31"/>
      <c r="AJ9" s="47"/>
      <c r="AK9" s="122"/>
      <c r="AL9" s="47"/>
      <c r="AM9" s="1"/>
      <c r="AN9" s="145"/>
      <c r="AO9" s="31"/>
      <c r="AP9" s="1"/>
      <c r="AQ9" s="31"/>
      <c r="AR9" s="1"/>
      <c r="AS9" s="31"/>
      <c r="AT9" s="47"/>
      <c r="AU9" s="122"/>
      <c r="AV9" s="31"/>
      <c r="AW9" s="31"/>
      <c r="AX9" s="1"/>
      <c r="AY9" s="1"/>
      <c r="AZ9" s="5"/>
      <c r="BA9" s="1"/>
      <c r="BB9" s="1"/>
      <c r="BC9" s="1"/>
      <c r="BD9" s="1"/>
    </row>
    <row r="10" spans="1:56" x14ac:dyDescent="0.25">
      <c r="A10" s="62" t="s">
        <v>628</v>
      </c>
      <c r="B10" s="62" t="s">
        <v>191</v>
      </c>
      <c r="C10" s="62" t="s">
        <v>57</v>
      </c>
      <c r="D10" s="161">
        <v>7</v>
      </c>
      <c r="E10" s="163">
        <f t="shared" si="0"/>
        <v>40</v>
      </c>
      <c r="F10" s="158">
        <f t="shared" ref="F10:F15" si="5">SUM(G10,I10,J10,K10,L10,M10,N10)</f>
        <v>28</v>
      </c>
      <c r="G10" s="39"/>
      <c r="H10" s="67"/>
      <c r="I10" s="68">
        <v>0</v>
      </c>
      <c r="J10" s="69">
        <v>0</v>
      </c>
      <c r="K10" s="3"/>
      <c r="L10" s="4"/>
      <c r="M10" s="25">
        <f t="shared" si="1"/>
        <v>16</v>
      </c>
      <c r="N10" s="198">
        <f t="shared" si="2"/>
        <v>12</v>
      </c>
      <c r="O10" s="116">
        <f t="shared" si="3"/>
        <v>4</v>
      </c>
      <c r="P10" s="129">
        <f t="shared" si="4"/>
        <v>12</v>
      </c>
      <c r="Q10" s="3">
        <v>6</v>
      </c>
      <c r="R10" s="31"/>
      <c r="S10" s="47"/>
      <c r="T10" s="122"/>
      <c r="U10" s="31">
        <v>12</v>
      </c>
      <c r="V10" s="47">
        <v>2</v>
      </c>
      <c r="W10" s="1">
        <v>6</v>
      </c>
      <c r="X10" s="122">
        <v>10</v>
      </c>
      <c r="Y10" s="1"/>
      <c r="Z10" s="47"/>
      <c r="AA10" s="31"/>
      <c r="AB10" s="47"/>
      <c r="AC10" s="122">
        <v>2</v>
      </c>
      <c r="AD10" s="1"/>
      <c r="AE10" s="6"/>
      <c r="AF10" s="31"/>
      <c r="AG10" s="47">
        <v>2</v>
      </c>
      <c r="AH10" s="1"/>
      <c r="AI10" s="31"/>
      <c r="AJ10" s="47"/>
      <c r="AK10" s="122"/>
      <c r="AL10" s="47"/>
      <c r="AM10" s="1"/>
      <c r="AN10" s="145"/>
      <c r="AO10" s="31"/>
      <c r="AP10" s="1"/>
      <c r="AQ10" s="31"/>
      <c r="AR10" s="1"/>
      <c r="AS10" s="31"/>
      <c r="AT10" s="47"/>
      <c r="AU10" s="122"/>
      <c r="AV10" s="31"/>
      <c r="AW10" s="31"/>
      <c r="AX10" s="1"/>
      <c r="AY10" s="1"/>
      <c r="AZ10" s="5"/>
      <c r="BA10" s="1"/>
      <c r="BB10" s="1"/>
      <c r="BC10" s="1"/>
      <c r="BD10" s="1"/>
    </row>
    <row r="11" spans="1:56" s="50" customFormat="1" x14ac:dyDescent="0.25">
      <c r="A11" s="62" t="s">
        <v>376</v>
      </c>
      <c r="B11" s="62" t="s">
        <v>173</v>
      </c>
      <c r="C11" s="62" t="s">
        <v>46</v>
      </c>
      <c r="D11" s="161">
        <v>9</v>
      </c>
      <c r="E11" s="163">
        <f t="shared" si="0"/>
        <v>36</v>
      </c>
      <c r="F11" s="158">
        <f t="shared" si="5"/>
        <v>53</v>
      </c>
      <c r="G11" s="39"/>
      <c r="H11" s="67"/>
      <c r="I11" s="68">
        <v>10</v>
      </c>
      <c r="J11" s="68">
        <v>15</v>
      </c>
      <c r="K11" s="76"/>
      <c r="L11" s="4"/>
      <c r="M11" s="25">
        <f t="shared" si="1"/>
        <v>28</v>
      </c>
      <c r="N11" s="198">
        <f t="shared" si="2"/>
        <v>0</v>
      </c>
      <c r="O11" s="116">
        <f t="shared" si="3"/>
        <v>16</v>
      </c>
      <c r="P11" s="129">
        <f t="shared" si="4"/>
        <v>8</v>
      </c>
      <c r="Q11" s="76"/>
      <c r="R11" s="31"/>
      <c r="S11" s="47">
        <v>6</v>
      </c>
      <c r="T11" s="122"/>
      <c r="U11" s="31"/>
      <c r="V11" s="47"/>
      <c r="W11" s="109"/>
      <c r="X11" s="122"/>
      <c r="Y11" s="109"/>
      <c r="Z11" s="47">
        <v>6</v>
      </c>
      <c r="AA11" s="31"/>
      <c r="AB11" s="47">
        <v>4</v>
      </c>
      <c r="AC11" s="122">
        <v>8</v>
      </c>
      <c r="AD11" s="109"/>
      <c r="AE11" s="6">
        <v>12</v>
      </c>
      <c r="AF11" s="31"/>
      <c r="AG11" s="47"/>
      <c r="AH11" s="109"/>
      <c r="AI11" s="31"/>
      <c r="AJ11" s="47"/>
      <c r="AK11" s="122"/>
      <c r="AL11" s="47"/>
      <c r="AM11" s="109"/>
      <c r="AN11" s="145"/>
      <c r="AO11" s="31"/>
      <c r="AP11" s="109"/>
      <c r="AQ11" s="31"/>
      <c r="AR11" s="109"/>
      <c r="AS11" s="31"/>
      <c r="AT11" s="47"/>
      <c r="AU11" s="122"/>
      <c r="AV11" s="31"/>
      <c r="AW11" s="31"/>
      <c r="AX11" s="109"/>
      <c r="AY11" s="109"/>
      <c r="AZ11" s="5"/>
      <c r="BA11" s="109"/>
      <c r="BB11" s="109"/>
      <c r="BC11" s="109"/>
      <c r="BD11" s="109"/>
    </row>
    <row r="12" spans="1:56" s="50" customFormat="1" x14ac:dyDescent="0.25">
      <c r="A12" s="62" t="s">
        <v>642</v>
      </c>
      <c r="B12" s="62" t="s">
        <v>124</v>
      </c>
      <c r="C12" s="62" t="s">
        <v>107</v>
      </c>
      <c r="D12" s="161">
        <v>10</v>
      </c>
      <c r="E12" s="163">
        <f t="shared" si="0"/>
        <v>35</v>
      </c>
      <c r="F12" s="158">
        <f t="shared" si="5"/>
        <v>39</v>
      </c>
      <c r="G12" s="39">
        <v>5</v>
      </c>
      <c r="H12" s="67"/>
      <c r="I12" s="68"/>
      <c r="J12" s="69"/>
      <c r="K12" s="76"/>
      <c r="L12" s="4"/>
      <c r="M12" s="25">
        <f t="shared" si="1"/>
        <v>34</v>
      </c>
      <c r="N12" s="198">
        <f t="shared" si="2"/>
        <v>0</v>
      </c>
      <c r="O12" s="116">
        <f t="shared" si="3"/>
        <v>20</v>
      </c>
      <c r="P12" s="129">
        <f t="shared" si="4"/>
        <v>1</v>
      </c>
      <c r="Q12" s="76">
        <v>6</v>
      </c>
      <c r="R12" s="31"/>
      <c r="S12" s="47">
        <v>8</v>
      </c>
      <c r="T12" s="122">
        <v>1</v>
      </c>
      <c r="U12" s="31"/>
      <c r="V12" s="47"/>
      <c r="W12" s="109"/>
      <c r="X12" s="122"/>
      <c r="Y12" s="109">
        <v>8</v>
      </c>
      <c r="Z12" s="47">
        <v>12</v>
      </c>
      <c r="AA12" s="31"/>
      <c r="AB12" s="47"/>
      <c r="AC12" s="122"/>
      <c r="AD12" s="109"/>
      <c r="AE12" s="6"/>
      <c r="AF12" s="31"/>
      <c r="AG12" s="47"/>
      <c r="AH12" s="109"/>
      <c r="AI12" s="31"/>
      <c r="AJ12" s="47"/>
      <c r="AK12" s="122"/>
      <c r="AL12" s="47"/>
      <c r="AM12" s="109"/>
      <c r="AN12" s="145"/>
      <c r="AO12" s="31"/>
      <c r="AP12" s="109"/>
      <c r="AQ12" s="31"/>
      <c r="AR12" s="109"/>
      <c r="AS12" s="31"/>
      <c r="AT12" s="47"/>
      <c r="AU12" s="122"/>
      <c r="AV12" s="31"/>
      <c r="AW12" s="31"/>
      <c r="AX12" s="109"/>
      <c r="AY12" s="109"/>
      <c r="AZ12" s="5"/>
      <c r="BA12" s="109"/>
      <c r="BB12" s="109"/>
      <c r="BC12" s="109"/>
      <c r="BD12" s="109"/>
    </row>
    <row r="13" spans="1:56" x14ac:dyDescent="0.25">
      <c r="A13" s="62" t="s">
        <v>283</v>
      </c>
      <c r="B13" s="62" t="s">
        <v>266</v>
      </c>
      <c r="C13" s="62" t="s">
        <v>791</v>
      </c>
      <c r="D13" s="161">
        <v>11</v>
      </c>
      <c r="E13" s="163">
        <f t="shared" si="0"/>
        <v>31</v>
      </c>
      <c r="F13" s="158">
        <f t="shared" si="5"/>
        <v>31</v>
      </c>
      <c r="G13" s="39"/>
      <c r="H13" s="67"/>
      <c r="I13" s="68"/>
      <c r="J13" s="69"/>
      <c r="K13" s="3"/>
      <c r="L13" s="4"/>
      <c r="M13" s="25">
        <f t="shared" si="1"/>
        <v>14</v>
      </c>
      <c r="N13" s="198">
        <f t="shared" si="2"/>
        <v>17</v>
      </c>
      <c r="O13" s="116">
        <f t="shared" si="3"/>
        <v>0</v>
      </c>
      <c r="P13" s="129">
        <f t="shared" si="4"/>
        <v>0</v>
      </c>
      <c r="Q13" s="3">
        <v>6</v>
      </c>
      <c r="R13" s="31">
        <v>2</v>
      </c>
      <c r="S13" s="47"/>
      <c r="T13" s="122"/>
      <c r="U13" s="31"/>
      <c r="V13" s="47"/>
      <c r="W13" s="1"/>
      <c r="X13" s="122"/>
      <c r="Y13" s="1"/>
      <c r="Z13" s="47"/>
      <c r="AA13" s="31"/>
      <c r="AB13" s="47"/>
      <c r="AC13" s="122"/>
      <c r="AD13" s="1"/>
      <c r="AE13" s="6">
        <v>8</v>
      </c>
      <c r="AF13" s="31">
        <v>15</v>
      </c>
      <c r="AG13" s="47"/>
      <c r="AH13" s="1"/>
      <c r="AI13" s="31"/>
      <c r="AJ13" s="47"/>
      <c r="AK13" s="122"/>
      <c r="AL13" s="47"/>
      <c r="AM13" s="1"/>
      <c r="AN13" s="145"/>
      <c r="AO13" s="31"/>
      <c r="AP13" s="1"/>
      <c r="AQ13" s="31"/>
      <c r="AR13" s="1"/>
      <c r="AS13" s="31"/>
      <c r="AT13" s="47"/>
      <c r="AU13" s="122"/>
      <c r="AV13" s="31"/>
      <c r="AW13" s="31"/>
      <c r="AX13" s="1"/>
      <c r="AY13" s="1"/>
      <c r="AZ13" s="5"/>
      <c r="BA13" s="1"/>
      <c r="BB13" s="1"/>
      <c r="BC13" s="1"/>
      <c r="BD13" s="1"/>
    </row>
    <row r="14" spans="1:56" s="50" customFormat="1" x14ac:dyDescent="0.25">
      <c r="A14" s="62" t="s">
        <v>338</v>
      </c>
      <c r="B14" s="62" t="s">
        <v>94</v>
      </c>
      <c r="C14" s="62" t="s">
        <v>53</v>
      </c>
      <c r="D14" s="161">
        <v>12</v>
      </c>
      <c r="E14" s="163">
        <f t="shared" si="0"/>
        <v>30</v>
      </c>
      <c r="F14" s="158">
        <f t="shared" si="5"/>
        <v>30</v>
      </c>
      <c r="G14" s="39"/>
      <c r="H14" s="67"/>
      <c r="I14" s="68">
        <v>0</v>
      </c>
      <c r="J14" s="69">
        <v>8</v>
      </c>
      <c r="K14" s="76"/>
      <c r="L14" s="4"/>
      <c r="M14" s="25">
        <f t="shared" si="1"/>
        <v>22</v>
      </c>
      <c r="N14" s="198">
        <f t="shared" si="2"/>
        <v>0</v>
      </c>
      <c r="O14" s="116">
        <f t="shared" si="3"/>
        <v>10</v>
      </c>
      <c r="P14" s="129">
        <f t="shared" si="4"/>
        <v>8</v>
      </c>
      <c r="Q14" s="76">
        <v>10</v>
      </c>
      <c r="R14" s="31"/>
      <c r="S14" s="47"/>
      <c r="T14" s="122">
        <v>8</v>
      </c>
      <c r="U14" s="31"/>
      <c r="V14" s="47"/>
      <c r="W14" s="109"/>
      <c r="X14" s="122"/>
      <c r="Y14" s="109">
        <v>2</v>
      </c>
      <c r="Z14" s="47">
        <v>10</v>
      </c>
      <c r="AA14" s="31"/>
      <c r="AB14" s="47"/>
      <c r="AC14" s="122"/>
      <c r="AD14" s="109"/>
      <c r="AE14" s="6"/>
      <c r="AF14" s="31"/>
      <c r="AG14" s="47"/>
      <c r="AH14" s="109"/>
      <c r="AI14" s="31"/>
      <c r="AJ14" s="47"/>
      <c r="AK14" s="122"/>
      <c r="AL14" s="47"/>
      <c r="AM14" s="109"/>
      <c r="AN14" s="145"/>
      <c r="AO14" s="31"/>
      <c r="AP14" s="109"/>
      <c r="AQ14" s="31"/>
      <c r="AR14" s="109"/>
      <c r="AS14" s="31"/>
      <c r="AT14" s="47"/>
      <c r="AU14" s="122"/>
      <c r="AV14" s="31"/>
      <c r="AW14" s="31"/>
      <c r="AX14" s="109"/>
      <c r="AY14" s="109"/>
      <c r="AZ14" s="5"/>
      <c r="BA14" s="109"/>
      <c r="BB14" s="109"/>
      <c r="BC14" s="109"/>
      <c r="BD14" s="109"/>
    </row>
    <row r="15" spans="1:56" x14ac:dyDescent="0.25">
      <c r="A15" s="62" t="s">
        <v>641</v>
      </c>
      <c r="B15" s="62" t="s">
        <v>604</v>
      </c>
      <c r="C15" s="62" t="s">
        <v>47</v>
      </c>
      <c r="D15" s="161">
        <v>13</v>
      </c>
      <c r="E15" s="163">
        <f t="shared" si="0"/>
        <v>27</v>
      </c>
      <c r="F15" s="158">
        <f t="shared" si="5"/>
        <v>27</v>
      </c>
      <c r="G15" s="39"/>
      <c r="H15" s="67"/>
      <c r="I15" s="68"/>
      <c r="J15" s="69"/>
      <c r="K15" s="3"/>
      <c r="L15" s="4"/>
      <c r="M15" s="25">
        <f t="shared" si="1"/>
        <v>15</v>
      </c>
      <c r="N15" s="198">
        <f t="shared" si="2"/>
        <v>12</v>
      </c>
      <c r="O15" s="116">
        <f t="shared" si="3"/>
        <v>15</v>
      </c>
      <c r="P15" s="129">
        <f t="shared" si="4"/>
        <v>0</v>
      </c>
      <c r="Q15" s="3"/>
      <c r="R15" s="31"/>
      <c r="S15" s="47"/>
      <c r="T15" s="122"/>
      <c r="U15" s="31"/>
      <c r="V15" s="47"/>
      <c r="W15" s="1"/>
      <c r="X15" s="122"/>
      <c r="Y15" s="1"/>
      <c r="Z15" s="47"/>
      <c r="AA15" s="31"/>
      <c r="AB15" s="47"/>
      <c r="AC15" s="122"/>
      <c r="AD15" s="1"/>
      <c r="AE15" s="6"/>
      <c r="AF15" s="31">
        <v>12</v>
      </c>
      <c r="AG15" s="47">
        <v>15</v>
      </c>
      <c r="AH15" s="1"/>
      <c r="AI15" s="31"/>
      <c r="AJ15" s="47"/>
      <c r="AK15" s="122"/>
      <c r="AL15" s="47"/>
      <c r="AM15" s="1"/>
      <c r="AN15" s="145"/>
      <c r="AO15" s="31"/>
      <c r="AP15" s="1"/>
      <c r="AQ15" s="31"/>
      <c r="AR15" s="1"/>
      <c r="AS15" s="31"/>
      <c r="AT15" s="47"/>
      <c r="AU15" s="122"/>
      <c r="AV15" s="31"/>
      <c r="AW15" s="31"/>
      <c r="AX15" s="1"/>
      <c r="AY15" s="1"/>
      <c r="AZ15" s="5"/>
      <c r="BA15" s="1"/>
      <c r="BB15" s="1"/>
      <c r="BC15" s="1"/>
      <c r="BD15" s="1"/>
    </row>
    <row r="16" spans="1:56" x14ac:dyDescent="0.25">
      <c r="A16" s="62" t="s">
        <v>632</v>
      </c>
      <c r="B16" s="62" t="s">
        <v>183</v>
      </c>
      <c r="C16" s="62" t="s">
        <v>102</v>
      </c>
      <c r="D16" s="161">
        <v>14</v>
      </c>
      <c r="E16" s="163">
        <f t="shared" si="0"/>
        <v>26</v>
      </c>
      <c r="F16" s="158">
        <f>SUM(G16,I16,J16,K16,L16,M16,N16,H16)</f>
        <v>26</v>
      </c>
      <c r="G16" s="39"/>
      <c r="H16" s="67"/>
      <c r="I16" s="68"/>
      <c r="J16" s="68"/>
      <c r="K16" s="3"/>
      <c r="L16" s="4"/>
      <c r="M16" s="25">
        <f t="shared" si="1"/>
        <v>6</v>
      </c>
      <c r="N16" s="198">
        <f t="shared" si="2"/>
        <v>20</v>
      </c>
      <c r="O16" s="116">
        <f t="shared" si="3"/>
        <v>0</v>
      </c>
      <c r="P16" s="129">
        <f t="shared" si="4"/>
        <v>0</v>
      </c>
      <c r="Q16" s="76"/>
      <c r="R16" s="31"/>
      <c r="S16" s="47"/>
      <c r="T16" s="122"/>
      <c r="U16" s="31"/>
      <c r="V16" s="47"/>
      <c r="W16" s="109"/>
      <c r="X16" s="122"/>
      <c r="Y16" s="109"/>
      <c r="Z16" s="47"/>
      <c r="AA16" s="31"/>
      <c r="AB16" s="47"/>
      <c r="AC16" s="122"/>
      <c r="AD16" s="109"/>
      <c r="AE16" s="6">
        <v>6</v>
      </c>
      <c r="AF16" s="31">
        <v>20</v>
      </c>
      <c r="AG16" s="47"/>
      <c r="AH16" s="109"/>
      <c r="AI16" s="31"/>
      <c r="AJ16" s="47"/>
      <c r="AK16" s="122"/>
      <c r="AL16" s="47"/>
      <c r="AM16" s="109"/>
      <c r="AN16" s="145"/>
      <c r="AO16" s="31"/>
      <c r="AP16" s="109"/>
      <c r="AQ16" s="31"/>
      <c r="AR16" s="109"/>
      <c r="AS16" s="31"/>
      <c r="AT16" s="47"/>
      <c r="AU16" s="122"/>
      <c r="AV16" s="31"/>
      <c r="AW16" s="31"/>
      <c r="AX16" s="1"/>
      <c r="AY16" s="1"/>
      <c r="AZ16" s="5"/>
      <c r="BA16" s="1"/>
      <c r="BB16" s="1"/>
      <c r="BC16" s="1"/>
      <c r="BD16" s="1"/>
    </row>
    <row r="17" spans="1:56" x14ac:dyDescent="0.25">
      <c r="A17" s="62" t="s">
        <v>630</v>
      </c>
      <c r="B17" s="62" t="s">
        <v>631</v>
      </c>
      <c r="C17" s="62" t="s">
        <v>102</v>
      </c>
      <c r="D17" s="161">
        <v>15</v>
      </c>
      <c r="E17" s="163">
        <f t="shared" si="0"/>
        <v>25</v>
      </c>
      <c r="F17" s="158">
        <f>SUM(G17,I17,J17,K17,L17,M17,N17)</f>
        <v>25</v>
      </c>
      <c r="G17" s="39"/>
      <c r="H17" s="67"/>
      <c r="I17" s="68"/>
      <c r="J17" s="69"/>
      <c r="K17" s="3"/>
      <c r="L17" s="4"/>
      <c r="M17" s="25">
        <f t="shared" si="1"/>
        <v>10</v>
      </c>
      <c r="N17" s="198">
        <f t="shared" si="2"/>
        <v>15</v>
      </c>
      <c r="O17" s="116">
        <f t="shared" si="3"/>
        <v>0</v>
      </c>
      <c r="P17" s="129">
        <f t="shared" si="4"/>
        <v>0</v>
      </c>
      <c r="Q17" s="3"/>
      <c r="R17" s="31">
        <v>15</v>
      </c>
      <c r="S17" s="47"/>
      <c r="T17" s="122"/>
      <c r="U17" s="31"/>
      <c r="V17" s="47"/>
      <c r="W17" s="1"/>
      <c r="X17" s="122"/>
      <c r="Y17" s="1">
        <v>10</v>
      </c>
      <c r="Z17" s="47"/>
      <c r="AA17" s="31"/>
      <c r="AB17" s="47"/>
      <c r="AC17" s="122"/>
      <c r="AD17" s="1"/>
      <c r="AE17" s="6"/>
      <c r="AF17" s="31"/>
      <c r="AG17" s="47"/>
      <c r="AH17" s="1"/>
      <c r="AI17" s="31"/>
      <c r="AJ17" s="47"/>
      <c r="AK17" s="122"/>
      <c r="AL17" s="47"/>
      <c r="AM17" s="1"/>
      <c r="AN17" s="145"/>
      <c r="AO17" s="31"/>
      <c r="AP17" s="1"/>
      <c r="AQ17" s="31"/>
      <c r="AR17" s="1"/>
      <c r="AS17" s="31"/>
      <c r="AT17" s="47"/>
      <c r="AU17" s="122"/>
      <c r="AV17" s="31"/>
      <c r="AW17" s="31"/>
      <c r="AX17" s="1"/>
      <c r="AY17" s="1"/>
      <c r="AZ17" s="5"/>
      <c r="BA17" s="1"/>
      <c r="BB17" s="1"/>
      <c r="BC17" s="1"/>
      <c r="BD17" s="1"/>
    </row>
    <row r="18" spans="1:56" x14ac:dyDescent="0.25">
      <c r="A18" s="62" t="s">
        <v>863</v>
      </c>
      <c r="B18" s="62" t="s">
        <v>492</v>
      </c>
      <c r="C18" s="62" t="s">
        <v>403</v>
      </c>
      <c r="D18" s="161">
        <v>15</v>
      </c>
      <c r="E18" s="163">
        <f t="shared" si="0"/>
        <v>25</v>
      </c>
      <c r="F18" s="158">
        <f>SUM(G18,I18,J18,K18,L18,M18,N18,H18)</f>
        <v>24</v>
      </c>
      <c r="G18" s="39"/>
      <c r="H18" s="67"/>
      <c r="I18" s="68"/>
      <c r="J18" s="69"/>
      <c r="K18" s="3"/>
      <c r="L18" s="4"/>
      <c r="M18" s="25">
        <f t="shared" si="1"/>
        <v>20</v>
      </c>
      <c r="N18" s="198">
        <f t="shared" si="2"/>
        <v>4</v>
      </c>
      <c r="O18" s="116">
        <f t="shared" si="3"/>
        <v>0</v>
      </c>
      <c r="P18" s="129">
        <f t="shared" si="4"/>
        <v>1</v>
      </c>
      <c r="Q18" s="76"/>
      <c r="R18" s="31"/>
      <c r="S18" s="47"/>
      <c r="T18" s="122"/>
      <c r="U18" s="31"/>
      <c r="V18" s="47"/>
      <c r="W18" s="109"/>
      <c r="X18" s="122"/>
      <c r="Y18" s="109"/>
      <c r="Z18" s="47"/>
      <c r="AA18" s="31"/>
      <c r="AB18" s="47"/>
      <c r="AC18" s="122">
        <v>1</v>
      </c>
      <c r="AD18" s="109"/>
      <c r="AE18" s="6">
        <v>20</v>
      </c>
      <c r="AF18" s="31">
        <v>4</v>
      </c>
      <c r="AG18" s="47"/>
      <c r="AH18" s="109"/>
      <c r="AI18" s="31"/>
      <c r="AJ18" s="47"/>
      <c r="AK18" s="122"/>
      <c r="AL18" s="47"/>
      <c r="AM18" s="109"/>
      <c r="AN18" s="145"/>
      <c r="AO18" s="31"/>
      <c r="AP18" s="109"/>
      <c r="AQ18" s="31"/>
      <c r="AR18" s="109"/>
      <c r="AS18" s="31"/>
      <c r="AT18" s="47"/>
      <c r="AU18" s="122"/>
      <c r="AV18" s="31"/>
      <c r="AW18" s="31"/>
      <c r="AX18" s="109"/>
      <c r="AY18" s="109"/>
      <c r="AZ18" s="5"/>
      <c r="BA18" s="1"/>
      <c r="BB18" s="1"/>
      <c r="BC18" s="1"/>
      <c r="BD18" s="1"/>
    </row>
    <row r="19" spans="1:56" x14ac:dyDescent="0.25">
      <c r="A19" s="62" t="s">
        <v>301</v>
      </c>
      <c r="B19" s="62" t="s">
        <v>302</v>
      </c>
      <c r="C19" s="62" t="s">
        <v>791</v>
      </c>
      <c r="D19" s="161">
        <v>17</v>
      </c>
      <c r="E19" s="163">
        <f t="shared" si="0"/>
        <v>22</v>
      </c>
      <c r="F19" s="158">
        <f>SUM(G19,I19,J19,K19,L19,M19,N19)</f>
        <v>50</v>
      </c>
      <c r="G19" s="39"/>
      <c r="H19" s="67"/>
      <c r="I19" s="68">
        <v>18</v>
      </c>
      <c r="J19" s="69">
        <v>16</v>
      </c>
      <c r="K19" s="3"/>
      <c r="L19" s="4"/>
      <c r="M19" s="25">
        <f t="shared" si="1"/>
        <v>16</v>
      </c>
      <c r="N19" s="198">
        <f t="shared" si="2"/>
        <v>0</v>
      </c>
      <c r="O19" s="116">
        <f t="shared" si="3"/>
        <v>10</v>
      </c>
      <c r="P19" s="129">
        <f t="shared" si="4"/>
        <v>6</v>
      </c>
      <c r="Q19" s="3">
        <v>6</v>
      </c>
      <c r="R19" s="31"/>
      <c r="S19" s="47">
        <v>10</v>
      </c>
      <c r="T19" s="122">
        <v>6</v>
      </c>
      <c r="U19" s="31"/>
      <c r="V19" s="47"/>
      <c r="W19" s="1"/>
      <c r="X19" s="122"/>
      <c r="Y19" s="1"/>
      <c r="Z19" s="47"/>
      <c r="AA19" s="31"/>
      <c r="AB19" s="47"/>
      <c r="AC19" s="122"/>
      <c r="AD19" s="1"/>
      <c r="AE19" s="6"/>
      <c r="AF19" s="31"/>
      <c r="AG19" s="47"/>
      <c r="AH19" s="1"/>
      <c r="AI19" s="31"/>
      <c r="AJ19" s="47"/>
      <c r="AK19" s="122"/>
      <c r="AL19" s="47"/>
      <c r="AM19" s="1"/>
      <c r="AN19" s="145"/>
      <c r="AO19" s="31"/>
      <c r="AP19" s="1"/>
      <c r="AQ19" s="31"/>
      <c r="AR19" s="1"/>
      <c r="AS19" s="31"/>
      <c r="AT19" s="47"/>
      <c r="AU19" s="122"/>
      <c r="AV19" s="31"/>
      <c r="AW19" s="31"/>
      <c r="AX19" s="1"/>
      <c r="AY19" s="1"/>
      <c r="AZ19" s="5"/>
      <c r="BA19" s="1"/>
      <c r="BB19" s="1"/>
      <c r="BC19" s="1"/>
      <c r="BD19" s="1"/>
    </row>
    <row r="20" spans="1:56" s="50" customFormat="1" x14ac:dyDescent="0.25">
      <c r="A20" s="62" t="s">
        <v>633</v>
      </c>
      <c r="B20" s="62" t="s">
        <v>229</v>
      </c>
      <c r="C20" s="62" t="s">
        <v>534</v>
      </c>
      <c r="D20" s="161">
        <v>18</v>
      </c>
      <c r="E20" s="163">
        <f t="shared" si="0"/>
        <v>20</v>
      </c>
      <c r="F20" s="158">
        <f>SUM(G20,I20,J20,K20,L20,M20,N20,H20)</f>
        <v>20</v>
      </c>
      <c r="G20" s="39"/>
      <c r="H20" s="67"/>
      <c r="I20" s="68"/>
      <c r="J20" s="69"/>
      <c r="K20" s="76"/>
      <c r="L20" s="4"/>
      <c r="M20" s="25">
        <f t="shared" si="1"/>
        <v>20</v>
      </c>
      <c r="N20" s="198">
        <f t="shared" si="2"/>
        <v>0</v>
      </c>
      <c r="O20" s="116">
        <f t="shared" si="3"/>
        <v>20</v>
      </c>
      <c r="P20" s="129">
        <f t="shared" si="4"/>
        <v>0</v>
      </c>
      <c r="Q20" s="76"/>
      <c r="R20" s="31"/>
      <c r="S20" s="47"/>
      <c r="T20" s="122"/>
      <c r="U20" s="31"/>
      <c r="V20" s="47"/>
      <c r="W20" s="109"/>
      <c r="X20" s="122"/>
      <c r="Y20" s="109"/>
      <c r="Z20" s="47"/>
      <c r="AA20" s="31"/>
      <c r="AB20" s="47"/>
      <c r="AC20" s="122"/>
      <c r="AD20" s="109"/>
      <c r="AE20" s="6"/>
      <c r="AF20" s="31"/>
      <c r="AG20" s="47">
        <v>20</v>
      </c>
      <c r="AH20" s="109"/>
      <c r="AI20" s="31"/>
      <c r="AJ20" s="47"/>
      <c r="AK20" s="122"/>
      <c r="AL20" s="47"/>
      <c r="AM20" s="109"/>
      <c r="AN20" s="145"/>
      <c r="AO20" s="31"/>
      <c r="AP20" s="109"/>
      <c r="AQ20" s="31"/>
      <c r="AR20" s="109"/>
      <c r="AS20" s="31"/>
      <c r="AT20" s="47"/>
      <c r="AU20" s="122"/>
      <c r="AV20" s="31"/>
      <c r="AW20" s="31"/>
      <c r="AX20" s="109"/>
      <c r="AY20" s="109"/>
      <c r="AZ20" s="5"/>
      <c r="BA20" s="109"/>
      <c r="BB20" s="109"/>
      <c r="BC20" s="109"/>
      <c r="BD20" s="109"/>
    </row>
    <row r="21" spans="1:56" x14ac:dyDescent="0.25">
      <c r="A21" s="62" t="s">
        <v>814</v>
      </c>
      <c r="B21" s="62" t="s">
        <v>638</v>
      </c>
      <c r="C21" s="62" t="s">
        <v>102</v>
      </c>
      <c r="D21" s="161">
        <v>18</v>
      </c>
      <c r="E21" s="163">
        <f t="shared" si="0"/>
        <v>20</v>
      </c>
      <c r="F21" s="158">
        <f>SUM(G21,I21,J21,K21,L21,M21,N21)</f>
        <v>25</v>
      </c>
      <c r="G21" s="39">
        <v>5</v>
      </c>
      <c r="H21" s="67"/>
      <c r="I21" s="68"/>
      <c r="J21" s="69"/>
      <c r="K21" s="3"/>
      <c r="L21" s="4"/>
      <c r="M21" s="25">
        <f t="shared" si="1"/>
        <v>20</v>
      </c>
      <c r="N21" s="198">
        <f t="shared" si="2"/>
        <v>0</v>
      </c>
      <c r="O21" s="116">
        <f t="shared" si="3"/>
        <v>20</v>
      </c>
      <c r="P21" s="129">
        <f t="shared" si="4"/>
        <v>0</v>
      </c>
      <c r="Q21" s="3"/>
      <c r="R21" s="31"/>
      <c r="S21" s="47"/>
      <c r="T21" s="122"/>
      <c r="U21" s="31"/>
      <c r="V21" s="47"/>
      <c r="W21" s="1"/>
      <c r="X21" s="122"/>
      <c r="Y21" s="1"/>
      <c r="Z21" s="47">
        <v>20</v>
      </c>
      <c r="AA21" s="31"/>
      <c r="AB21" s="47"/>
      <c r="AC21" s="122"/>
      <c r="AD21" s="1"/>
      <c r="AE21" s="6"/>
      <c r="AF21" s="31"/>
      <c r="AG21" s="47"/>
      <c r="AH21" s="1"/>
      <c r="AI21" s="31"/>
      <c r="AJ21" s="47"/>
      <c r="AK21" s="122"/>
      <c r="AL21" s="47"/>
      <c r="AM21" s="1"/>
      <c r="AN21" s="145"/>
      <c r="AO21" s="31"/>
      <c r="AP21" s="1"/>
      <c r="AQ21" s="31"/>
      <c r="AR21" s="1"/>
      <c r="AS21" s="31"/>
      <c r="AT21" s="47"/>
      <c r="AU21" s="122"/>
      <c r="AV21" s="31"/>
      <c r="AW21" s="31"/>
      <c r="AX21" s="1"/>
      <c r="AY21" s="1"/>
      <c r="AZ21" s="5"/>
      <c r="BA21" s="1"/>
      <c r="BB21" s="1"/>
      <c r="BC21" s="1"/>
      <c r="BD21" s="1"/>
    </row>
    <row r="22" spans="1:56" s="50" customFormat="1" x14ac:dyDescent="0.25">
      <c r="A22" s="62" t="s">
        <v>335</v>
      </c>
      <c r="B22" s="62" t="s">
        <v>137</v>
      </c>
      <c r="C22" s="62" t="s">
        <v>102</v>
      </c>
      <c r="D22" s="161">
        <v>20</v>
      </c>
      <c r="E22" s="163">
        <f t="shared" si="0"/>
        <v>19</v>
      </c>
      <c r="F22" s="158">
        <f>SUM(G22,I22,J22,K22,L22,M22,N22)-5</f>
        <v>20</v>
      </c>
      <c r="G22" s="39"/>
      <c r="H22" s="67"/>
      <c r="I22" s="68">
        <v>0</v>
      </c>
      <c r="J22" s="159">
        <v>10</v>
      </c>
      <c r="K22" s="76"/>
      <c r="L22" s="4"/>
      <c r="M22" s="25">
        <f t="shared" si="1"/>
        <v>0</v>
      </c>
      <c r="N22" s="198">
        <f t="shared" si="2"/>
        <v>15</v>
      </c>
      <c r="O22" s="116">
        <f t="shared" si="3"/>
        <v>0</v>
      </c>
      <c r="P22" s="129">
        <f t="shared" si="4"/>
        <v>4</v>
      </c>
      <c r="Q22" s="76"/>
      <c r="R22" s="31"/>
      <c r="S22" s="47"/>
      <c r="T22" s="122"/>
      <c r="U22" s="31"/>
      <c r="V22" s="47"/>
      <c r="W22" s="109"/>
      <c r="X22" s="122"/>
      <c r="Y22" s="109"/>
      <c r="Z22" s="47"/>
      <c r="AA22" s="31">
        <v>15</v>
      </c>
      <c r="AB22" s="47"/>
      <c r="AC22" s="122">
        <v>4</v>
      </c>
      <c r="AD22" s="109"/>
      <c r="AE22" s="6"/>
      <c r="AF22" s="31"/>
      <c r="AG22" s="47"/>
      <c r="AH22" s="109"/>
      <c r="AI22" s="31"/>
      <c r="AJ22" s="47"/>
      <c r="AK22" s="122"/>
      <c r="AL22" s="47"/>
      <c r="AM22" s="109"/>
      <c r="AN22" s="145"/>
      <c r="AO22" s="31"/>
      <c r="AP22" s="109"/>
      <c r="AQ22" s="31"/>
      <c r="AR22" s="109"/>
      <c r="AS22" s="31"/>
      <c r="AT22" s="47"/>
      <c r="AU22" s="122"/>
      <c r="AV22" s="31"/>
      <c r="AW22" s="31"/>
      <c r="AX22" s="109"/>
      <c r="AY22" s="109"/>
      <c r="AZ22" s="5"/>
      <c r="BA22" s="109"/>
      <c r="BB22" s="109"/>
      <c r="BC22" s="109"/>
      <c r="BD22" s="109"/>
    </row>
    <row r="23" spans="1:56" x14ac:dyDescent="0.25">
      <c r="A23" s="62" t="s">
        <v>669</v>
      </c>
      <c r="B23" s="62" t="s">
        <v>390</v>
      </c>
      <c r="C23" s="62" t="s">
        <v>47</v>
      </c>
      <c r="D23" s="161">
        <v>21</v>
      </c>
      <c r="E23" s="163">
        <f t="shared" si="0"/>
        <v>18</v>
      </c>
      <c r="F23" s="158">
        <f>SUM(G23,I23,J23,K23,L23,M23,N23)</f>
        <v>18</v>
      </c>
      <c r="G23" s="39"/>
      <c r="H23" s="67"/>
      <c r="I23" s="68">
        <v>0</v>
      </c>
      <c r="J23" s="69">
        <v>0</v>
      </c>
      <c r="K23" s="3"/>
      <c r="L23" s="4"/>
      <c r="M23" s="25">
        <f t="shared" si="1"/>
        <v>18</v>
      </c>
      <c r="N23" s="198">
        <f t="shared" si="2"/>
        <v>0</v>
      </c>
      <c r="O23" s="116">
        <f t="shared" si="3"/>
        <v>12</v>
      </c>
      <c r="P23" s="129">
        <f t="shared" si="4"/>
        <v>0</v>
      </c>
      <c r="Q23" s="3">
        <v>6</v>
      </c>
      <c r="R23" s="31"/>
      <c r="S23" s="47"/>
      <c r="T23" s="122"/>
      <c r="U23" s="31"/>
      <c r="V23" s="47"/>
      <c r="W23" s="1"/>
      <c r="X23" s="122"/>
      <c r="Y23" s="1"/>
      <c r="Z23" s="47">
        <v>4</v>
      </c>
      <c r="AA23" s="31"/>
      <c r="AB23" s="47"/>
      <c r="AC23" s="122"/>
      <c r="AD23" s="1"/>
      <c r="AE23" s="6"/>
      <c r="AF23" s="31"/>
      <c r="AG23" s="47">
        <v>8</v>
      </c>
      <c r="AH23" s="1"/>
      <c r="AI23" s="31"/>
      <c r="AJ23" s="47"/>
      <c r="AK23" s="122"/>
      <c r="AL23" s="47"/>
      <c r="AM23" s="1"/>
      <c r="AN23" s="145"/>
      <c r="AO23" s="31"/>
      <c r="AP23" s="1"/>
      <c r="AQ23" s="31"/>
      <c r="AR23" s="1"/>
      <c r="AS23" s="31"/>
      <c r="AT23" s="47"/>
      <c r="AU23" s="122"/>
      <c r="AV23" s="31"/>
      <c r="AW23" s="31"/>
      <c r="AX23" s="1"/>
      <c r="AY23" s="1"/>
      <c r="AZ23" s="5"/>
      <c r="BA23" s="1"/>
      <c r="BB23" s="1"/>
      <c r="BC23" s="1"/>
      <c r="BD23" s="1"/>
    </row>
    <row r="24" spans="1:56" x14ac:dyDescent="0.25">
      <c r="A24" s="62" t="s">
        <v>357</v>
      </c>
      <c r="B24" s="62" t="s">
        <v>196</v>
      </c>
      <c r="C24" s="62" t="s">
        <v>52</v>
      </c>
      <c r="D24" s="161">
        <v>22</v>
      </c>
      <c r="E24" s="163">
        <f t="shared" si="0"/>
        <v>16</v>
      </c>
      <c r="F24" s="158">
        <f>SUM(G24,I24,J24,K24,L24,M24,N24)</f>
        <v>18</v>
      </c>
      <c r="G24" s="39"/>
      <c r="H24" s="67"/>
      <c r="I24" s="68">
        <v>2</v>
      </c>
      <c r="J24" s="69">
        <v>0</v>
      </c>
      <c r="K24" s="3"/>
      <c r="L24" s="4"/>
      <c r="M24" s="25">
        <f t="shared" si="1"/>
        <v>8</v>
      </c>
      <c r="N24" s="198">
        <f t="shared" si="2"/>
        <v>8</v>
      </c>
      <c r="O24" s="116">
        <f t="shared" si="3"/>
        <v>0</v>
      </c>
      <c r="P24" s="129">
        <f t="shared" si="4"/>
        <v>0</v>
      </c>
      <c r="Q24" s="3">
        <v>8</v>
      </c>
      <c r="R24" s="31"/>
      <c r="S24" s="47"/>
      <c r="T24" s="122"/>
      <c r="U24" s="31">
        <v>2</v>
      </c>
      <c r="V24" s="47"/>
      <c r="W24" s="1"/>
      <c r="X24" s="122"/>
      <c r="Y24" s="1"/>
      <c r="Z24" s="47"/>
      <c r="AA24" s="31"/>
      <c r="AB24" s="47"/>
      <c r="AC24" s="122"/>
      <c r="AD24" s="1"/>
      <c r="AE24" s="6"/>
      <c r="AF24" s="31">
        <v>6</v>
      </c>
      <c r="AG24" s="47"/>
      <c r="AH24" s="1"/>
      <c r="AI24" s="31"/>
      <c r="AJ24" s="47"/>
      <c r="AK24" s="122"/>
      <c r="AL24" s="47"/>
      <c r="AM24" s="1"/>
      <c r="AN24" s="145"/>
      <c r="AO24" s="31"/>
      <c r="AP24" s="1"/>
      <c r="AQ24" s="31"/>
      <c r="AR24" s="1"/>
      <c r="AS24" s="31"/>
      <c r="AT24" s="47"/>
      <c r="AU24" s="122"/>
      <c r="AV24" s="31"/>
      <c r="AW24" s="31"/>
      <c r="AX24" s="1"/>
      <c r="AY24" s="1"/>
      <c r="AZ24" s="5"/>
      <c r="BA24" s="1"/>
      <c r="BB24" s="1"/>
      <c r="BC24" s="1"/>
      <c r="BD24" s="1"/>
    </row>
    <row r="25" spans="1:56" s="50" customFormat="1" x14ac:dyDescent="0.25">
      <c r="A25" s="62" t="s">
        <v>549</v>
      </c>
      <c r="B25" s="62" t="s">
        <v>191</v>
      </c>
      <c r="C25" s="62" t="s">
        <v>53</v>
      </c>
      <c r="D25" s="161">
        <v>23</v>
      </c>
      <c r="E25" s="163">
        <f t="shared" si="0"/>
        <v>12</v>
      </c>
      <c r="F25" s="158">
        <f>SUM(G25,I25,J25,K25,L25,M25,N25)</f>
        <v>12</v>
      </c>
      <c r="G25" s="39"/>
      <c r="H25" s="67"/>
      <c r="I25" s="68"/>
      <c r="J25" s="69"/>
      <c r="K25" s="76"/>
      <c r="L25" s="4"/>
      <c r="M25" s="25">
        <f t="shared" si="1"/>
        <v>12</v>
      </c>
      <c r="N25" s="198">
        <f t="shared" si="2"/>
        <v>0</v>
      </c>
      <c r="O25" s="116">
        <f t="shared" si="3"/>
        <v>12</v>
      </c>
      <c r="P25" s="129">
        <f t="shared" si="4"/>
        <v>0</v>
      </c>
      <c r="Q25" s="76"/>
      <c r="R25" s="31"/>
      <c r="S25" s="47"/>
      <c r="T25" s="122"/>
      <c r="U25" s="31"/>
      <c r="V25" s="47"/>
      <c r="W25" s="109"/>
      <c r="X25" s="122"/>
      <c r="Y25" s="109"/>
      <c r="Z25" s="47"/>
      <c r="AA25" s="31"/>
      <c r="AB25" s="47"/>
      <c r="AC25" s="122"/>
      <c r="AD25" s="109"/>
      <c r="AE25" s="6"/>
      <c r="AF25" s="31"/>
      <c r="AG25" s="47">
        <v>12</v>
      </c>
      <c r="AH25" s="109"/>
      <c r="AI25" s="31"/>
      <c r="AJ25" s="47"/>
      <c r="AK25" s="122"/>
      <c r="AL25" s="47"/>
      <c r="AM25" s="109"/>
      <c r="AN25" s="145"/>
      <c r="AO25" s="31"/>
      <c r="AP25" s="109"/>
      <c r="AQ25" s="31"/>
      <c r="AR25" s="109"/>
      <c r="AS25" s="31"/>
      <c r="AT25" s="47"/>
      <c r="AU25" s="122"/>
      <c r="AV25" s="31"/>
      <c r="AW25" s="31"/>
      <c r="AX25" s="109"/>
      <c r="AY25" s="109"/>
      <c r="AZ25" s="5"/>
      <c r="BA25" s="109"/>
      <c r="BB25" s="109"/>
      <c r="BC25" s="109"/>
      <c r="BD25" s="109"/>
    </row>
    <row r="26" spans="1:56" x14ac:dyDescent="0.25">
      <c r="A26" s="62" t="s">
        <v>422</v>
      </c>
      <c r="B26" s="62" t="s">
        <v>423</v>
      </c>
      <c r="C26" s="62" t="s">
        <v>813</v>
      </c>
      <c r="D26" s="161">
        <v>23</v>
      </c>
      <c r="E26" s="163">
        <f t="shared" si="0"/>
        <v>12</v>
      </c>
      <c r="F26" s="158">
        <f>SUM(G26,I26,J26,K26,L26,M26,N26)</f>
        <v>17</v>
      </c>
      <c r="G26" s="39">
        <v>5</v>
      </c>
      <c r="H26" s="67"/>
      <c r="I26" s="68"/>
      <c r="J26" s="69"/>
      <c r="K26" s="3"/>
      <c r="L26" s="4"/>
      <c r="M26" s="25">
        <f t="shared" si="1"/>
        <v>12</v>
      </c>
      <c r="N26" s="198">
        <f t="shared" si="2"/>
        <v>0</v>
      </c>
      <c r="O26" s="116">
        <f t="shared" si="3"/>
        <v>0</v>
      </c>
      <c r="P26" s="129">
        <f t="shared" si="4"/>
        <v>0</v>
      </c>
      <c r="Q26" s="3"/>
      <c r="R26" s="31"/>
      <c r="S26" s="47"/>
      <c r="T26" s="122"/>
      <c r="U26" s="31"/>
      <c r="V26" s="47"/>
      <c r="W26" s="1"/>
      <c r="X26" s="122"/>
      <c r="Y26" s="1">
        <v>12</v>
      </c>
      <c r="Z26" s="47"/>
      <c r="AA26" s="31"/>
      <c r="AB26" s="47"/>
      <c r="AC26" s="122"/>
      <c r="AD26" s="1"/>
      <c r="AE26" s="6"/>
      <c r="AF26" s="31"/>
      <c r="AG26" s="47"/>
      <c r="AH26" s="1"/>
      <c r="AI26" s="31"/>
      <c r="AJ26" s="47"/>
      <c r="AK26" s="122"/>
      <c r="AL26" s="47"/>
      <c r="AM26" s="1"/>
      <c r="AN26" s="145"/>
      <c r="AO26" s="31"/>
      <c r="AP26" s="1"/>
      <c r="AQ26" s="31"/>
      <c r="AR26" s="1"/>
      <c r="AS26" s="31"/>
      <c r="AT26" s="47"/>
      <c r="AU26" s="122"/>
      <c r="AV26" s="31"/>
      <c r="AW26" s="31"/>
      <c r="AX26" s="1"/>
      <c r="AY26" s="1"/>
      <c r="AZ26" s="5"/>
      <c r="BA26" s="1"/>
      <c r="BB26" s="1"/>
      <c r="BC26" s="1"/>
      <c r="BD26" s="1"/>
    </row>
    <row r="27" spans="1:56" s="50" customFormat="1" x14ac:dyDescent="0.25">
      <c r="A27" s="62" t="s">
        <v>401</v>
      </c>
      <c r="B27" s="62" t="s">
        <v>402</v>
      </c>
      <c r="C27" s="62" t="s">
        <v>52</v>
      </c>
      <c r="D27" s="161">
        <v>25</v>
      </c>
      <c r="E27" s="163">
        <f t="shared" si="0"/>
        <v>10</v>
      </c>
      <c r="F27" s="158">
        <f>SUM(G27,I27,J27,K27,L27,M27,N27,H27)</f>
        <v>15</v>
      </c>
      <c r="G27" s="39">
        <v>5</v>
      </c>
      <c r="H27" s="67"/>
      <c r="I27" s="68"/>
      <c r="J27" s="199"/>
      <c r="K27" s="76"/>
      <c r="L27" s="4"/>
      <c r="M27" s="25">
        <f t="shared" si="1"/>
        <v>10</v>
      </c>
      <c r="N27" s="198">
        <f t="shared" si="2"/>
        <v>0</v>
      </c>
      <c r="O27" s="116">
        <f t="shared" si="3"/>
        <v>0</v>
      </c>
      <c r="P27" s="129">
        <f t="shared" si="4"/>
        <v>0</v>
      </c>
      <c r="Q27" s="76"/>
      <c r="R27" s="31"/>
      <c r="S27" s="47"/>
      <c r="T27" s="122"/>
      <c r="U27" s="31"/>
      <c r="V27" s="47"/>
      <c r="W27" s="109"/>
      <c r="X27" s="122"/>
      <c r="Y27" s="109"/>
      <c r="Z27" s="47"/>
      <c r="AA27" s="31"/>
      <c r="AB27" s="47"/>
      <c r="AC27" s="122"/>
      <c r="AD27" s="109"/>
      <c r="AE27" s="6">
        <v>10</v>
      </c>
      <c r="AF27" s="31"/>
      <c r="AG27" s="47"/>
      <c r="AH27" s="109"/>
      <c r="AI27" s="31"/>
      <c r="AJ27" s="47"/>
      <c r="AK27" s="122"/>
      <c r="AL27" s="47"/>
      <c r="AM27" s="109"/>
      <c r="AN27" s="145"/>
      <c r="AO27" s="31"/>
      <c r="AP27" s="109"/>
      <c r="AQ27" s="31"/>
      <c r="AR27" s="109"/>
      <c r="AS27" s="31"/>
      <c r="AT27" s="47"/>
      <c r="AU27" s="122"/>
      <c r="AV27" s="31"/>
      <c r="AW27" s="31"/>
      <c r="AX27" s="109"/>
      <c r="AY27" s="109"/>
      <c r="AZ27" s="5"/>
      <c r="BA27" s="109"/>
      <c r="BB27" s="109"/>
      <c r="BC27" s="109"/>
      <c r="BD27" s="109"/>
    </row>
    <row r="28" spans="1:56" s="50" customFormat="1" x14ac:dyDescent="0.25">
      <c r="A28" s="62" t="s">
        <v>319</v>
      </c>
      <c r="B28" s="62" t="s">
        <v>320</v>
      </c>
      <c r="C28" s="62" t="s">
        <v>102</v>
      </c>
      <c r="D28" s="161">
        <v>25</v>
      </c>
      <c r="E28" s="163">
        <f t="shared" si="0"/>
        <v>10</v>
      </c>
      <c r="F28" s="158">
        <f>SUM(G28,I28,J28,K28,L28,M28,N28,H28)</f>
        <v>32</v>
      </c>
      <c r="G28" s="39"/>
      <c r="H28" s="67"/>
      <c r="I28" s="68">
        <v>12</v>
      </c>
      <c r="J28" s="159">
        <v>10</v>
      </c>
      <c r="K28" s="76"/>
      <c r="L28" s="4"/>
      <c r="M28" s="25">
        <f t="shared" si="1"/>
        <v>0</v>
      </c>
      <c r="N28" s="198">
        <f t="shared" si="2"/>
        <v>10</v>
      </c>
      <c r="O28" s="116">
        <f t="shared" si="3"/>
        <v>0</v>
      </c>
      <c r="P28" s="129">
        <f t="shared" si="4"/>
        <v>0</v>
      </c>
      <c r="Q28" s="76"/>
      <c r="R28" s="31"/>
      <c r="S28" s="47"/>
      <c r="T28" s="122"/>
      <c r="U28" s="31"/>
      <c r="V28" s="47"/>
      <c r="W28" s="109"/>
      <c r="X28" s="122"/>
      <c r="Y28" s="109"/>
      <c r="Z28" s="47"/>
      <c r="AA28" s="31"/>
      <c r="AB28" s="47"/>
      <c r="AC28" s="122"/>
      <c r="AD28" s="109"/>
      <c r="AE28" s="6"/>
      <c r="AF28" s="31">
        <v>10</v>
      </c>
      <c r="AG28" s="47"/>
      <c r="AH28" s="109"/>
      <c r="AI28" s="31"/>
      <c r="AJ28" s="47"/>
      <c r="AK28" s="122"/>
      <c r="AL28" s="47"/>
      <c r="AM28" s="109"/>
      <c r="AN28" s="145"/>
      <c r="AO28" s="31"/>
      <c r="AP28" s="109"/>
      <c r="AQ28" s="31"/>
      <c r="AR28" s="109"/>
      <c r="AS28" s="31"/>
      <c r="AT28" s="47"/>
      <c r="AU28" s="122"/>
      <c r="AV28" s="31"/>
      <c r="AW28" s="31"/>
      <c r="AX28" s="109"/>
      <c r="AY28" s="109"/>
      <c r="AZ28" s="5"/>
      <c r="BA28" s="109"/>
      <c r="BB28" s="109"/>
      <c r="BC28" s="109"/>
      <c r="BD28" s="109"/>
    </row>
    <row r="29" spans="1:56" s="50" customFormat="1" x14ac:dyDescent="0.25">
      <c r="A29" s="62" t="s">
        <v>385</v>
      </c>
      <c r="B29" s="62" t="s">
        <v>164</v>
      </c>
      <c r="C29" s="62" t="s">
        <v>102</v>
      </c>
      <c r="D29" s="161">
        <v>27</v>
      </c>
      <c r="E29" s="163">
        <f t="shared" si="0"/>
        <v>8</v>
      </c>
      <c r="F29" s="158">
        <f>SUM(G29,I29,J29,K29,L29,M29,N29)</f>
        <v>8</v>
      </c>
      <c r="G29" s="39"/>
      <c r="H29" s="67"/>
      <c r="I29" s="68"/>
      <c r="J29" s="69"/>
      <c r="K29" s="76"/>
      <c r="L29" s="4"/>
      <c r="M29" s="25">
        <f t="shared" si="1"/>
        <v>0</v>
      </c>
      <c r="N29" s="198">
        <f t="shared" si="2"/>
        <v>8</v>
      </c>
      <c r="O29" s="116">
        <f t="shared" si="3"/>
        <v>0</v>
      </c>
      <c r="P29" s="129">
        <f t="shared" si="4"/>
        <v>0</v>
      </c>
      <c r="Q29" s="76"/>
      <c r="R29" s="31"/>
      <c r="S29" s="47"/>
      <c r="T29" s="122"/>
      <c r="U29" s="31"/>
      <c r="V29" s="47"/>
      <c r="W29" s="109"/>
      <c r="X29" s="122"/>
      <c r="Y29" s="109"/>
      <c r="Z29" s="47"/>
      <c r="AA29" s="31">
        <v>8</v>
      </c>
      <c r="AB29" s="47"/>
      <c r="AC29" s="122"/>
      <c r="AD29" s="109"/>
      <c r="AE29" s="6"/>
      <c r="AF29" s="31"/>
      <c r="AG29" s="47"/>
      <c r="AH29" s="109"/>
      <c r="AI29" s="31"/>
      <c r="AJ29" s="47"/>
      <c r="AK29" s="122"/>
      <c r="AL29" s="47"/>
      <c r="AM29" s="109"/>
      <c r="AN29" s="145"/>
      <c r="AO29" s="31"/>
      <c r="AP29" s="109"/>
      <c r="AQ29" s="31"/>
      <c r="AR29" s="109"/>
      <c r="AS29" s="31"/>
      <c r="AT29" s="47"/>
      <c r="AU29" s="122"/>
      <c r="AV29" s="31"/>
      <c r="AW29" s="31"/>
      <c r="AX29" s="109"/>
      <c r="AY29" s="109"/>
      <c r="AZ29" s="5"/>
      <c r="BA29" s="109"/>
      <c r="BB29" s="109"/>
      <c r="BC29" s="109"/>
      <c r="BD29" s="109"/>
    </row>
    <row r="30" spans="1:56" s="50" customFormat="1" x14ac:dyDescent="0.25">
      <c r="A30" s="62" t="s">
        <v>416</v>
      </c>
      <c r="B30" s="62" t="s">
        <v>417</v>
      </c>
      <c r="C30" s="62" t="s">
        <v>62</v>
      </c>
      <c r="D30" s="161">
        <v>27</v>
      </c>
      <c r="E30" s="163">
        <f t="shared" si="0"/>
        <v>8</v>
      </c>
      <c r="F30" s="158">
        <f>SUM(G30,I30,J30,K30,L30,M30,N30)</f>
        <v>7</v>
      </c>
      <c r="G30" s="39">
        <v>5</v>
      </c>
      <c r="H30" s="67"/>
      <c r="I30" s="68"/>
      <c r="J30" s="199"/>
      <c r="K30" s="76"/>
      <c r="L30" s="4"/>
      <c r="M30" s="25">
        <f t="shared" si="1"/>
        <v>2</v>
      </c>
      <c r="N30" s="198">
        <f t="shared" si="2"/>
        <v>0</v>
      </c>
      <c r="O30" s="116">
        <f t="shared" si="3"/>
        <v>2</v>
      </c>
      <c r="P30" s="129">
        <f t="shared" si="4"/>
        <v>6</v>
      </c>
      <c r="Q30" s="76"/>
      <c r="R30" s="31"/>
      <c r="S30" s="47"/>
      <c r="T30" s="122"/>
      <c r="U30" s="31"/>
      <c r="V30" s="47"/>
      <c r="W30" s="109"/>
      <c r="X30" s="122"/>
      <c r="Y30" s="109"/>
      <c r="Z30" s="47"/>
      <c r="AA30" s="31"/>
      <c r="AB30" s="47">
        <v>2</v>
      </c>
      <c r="AC30" s="122">
        <v>6</v>
      </c>
      <c r="AD30" s="109"/>
      <c r="AE30" s="6"/>
      <c r="AF30" s="31"/>
      <c r="AG30" s="47"/>
      <c r="AH30" s="109"/>
      <c r="AI30" s="31"/>
      <c r="AJ30" s="47"/>
      <c r="AK30" s="122"/>
      <c r="AL30" s="47"/>
      <c r="AM30" s="109"/>
      <c r="AN30" s="145"/>
      <c r="AO30" s="31"/>
      <c r="AP30" s="109"/>
      <c r="AQ30" s="31"/>
      <c r="AR30" s="109"/>
      <c r="AS30" s="31"/>
      <c r="AT30" s="47"/>
      <c r="AU30" s="122"/>
      <c r="AV30" s="31"/>
      <c r="AW30" s="31"/>
      <c r="AX30" s="109"/>
      <c r="AY30" s="109"/>
      <c r="AZ30" s="5"/>
      <c r="BA30" s="109"/>
      <c r="BB30" s="109"/>
      <c r="BC30" s="109"/>
      <c r="BD30" s="109"/>
    </row>
    <row r="31" spans="1:56" x14ac:dyDescent="0.25">
      <c r="A31" s="62" t="s">
        <v>793</v>
      </c>
      <c r="B31" s="62" t="s">
        <v>794</v>
      </c>
      <c r="C31" s="62" t="s">
        <v>71</v>
      </c>
      <c r="D31" s="161">
        <v>29</v>
      </c>
      <c r="E31" s="163">
        <f t="shared" si="0"/>
        <v>6</v>
      </c>
      <c r="F31" s="158">
        <f>SUM(G31,I31,J31,K31,L31,M31,N31)</f>
        <v>6</v>
      </c>
      <c r="G31" s="39"/>
      <c r="H31" s="67"/>
      <c r="I31" s="68">
        <v>0</v>
      </c>
      <c r="J31" s="69">
        <v>0</v>
      </c>
      <c r="K31" s="3"/>
      <c r="L31" s="4"/>
      <c r="M31" s="25">
        <f t="shared" si="1"/>
        <v>6</v>
      </c>
      <c r="N31" s="198">
        <f t="shared" si="2"/>
        <v>0</v>
      </c>
      <c r="O31" s="116">
        <f t="shared" si="3"/>
        <v>0</v>
      </c>
      <c r="P31" s="129">
        <f t="shared" si="4"/>
        <v>0</v>
      </c>
      <c r="Q31" s="3">
        <v>6</v>
      </c>
      <c r="R31" s="31"/>
      <c r="S31" s="47"/>
      <c r="T31" s="122"/>
      <c r="U31" s="31"/>
      <c r="V31" s="47"/>
      <c r="W31" s="1"/>
      <c r="X31" s="122"/>
      <c r="Y31" s="1"/>
      <c r="Z31" s="47"/>
      <c r="AA31" s="31"/>
      <c r="AB31" s="47"/>
      <c r="AC31" s="122"/>
      <c r="AD31" s="1"/>
      <c r="AE31" s="6"/>
      <c r="AF31" s="31"/>
      <c r="AG31" s="47"/>
      <c r="AH31" s="1"/>
      <c r="AI31" s="31"/>
      <c r="AJ31" s="47"/>
      <c r="AK31" s="122"/>
      <c r="AL31" s="47"/>
      <c r="AM31" s="1"/>
      <c r="AN31" s="145"/>
      <c r="AO31" s="31"/>
      <c r="AP31" s="1"/>
      <c r="AQ31" s="31"/>
      <c r="AR31" s="1"/>
      <c r="AS31" s="31"/>
      <c r="AT31" s="47"/>
      <c r="AU31" s="122"/>
      <c r="AV31" s="31"/>
      <c r="AW31" s="31"/>
      <c r="AX31" s="1"/>
      <c r="AY31" s="1"/>
      <c r="AZ31" s="5"/>
      <c r="BA31" s="1"/>
      <c r="BB31" s="1"/>
      <c r="BC31" s="1"/>
      <c r="BD31" s="1"/>
    </row>
    <row r="32" spans="1:56" x14ac:dyDescent="0.25">
      <c r="A32" s="62" t="s">
        <v>323</v>
      </c>
      <c r="B32" s="62" t="s">
        <v>324</v>
      </c>
      <c r="C32" s="62" t="s">
        <v>48</v>
      </c>
      <c r="D32" s="161">
        <v>29</v>
      </c>
      <c r="E32" s="163">
        <f t="shared" si="0"/>
        <v>6</v>
      </c>
      <c r="F32" s="158">
        <f>SUM(G32,I32,J32,K32,L32,M32,N32)</f>
        <v>29</v>
      </c>
      <c r="G32" s="39">
        <v>5</v>
      </c>
      <c r="H32" s="67"/>
      <c r="I32" s="68">
        <v>10</v>
      </c>
      <c r="J32" s="69">
        <v>8</v>
      </c>
      <c r="K32" s="3"/>
      <c r="L32" s="4"/>
      <c r="M32" s="25">
        <f t="shared" si="1"/>
        <v>6</v>
      </c>
      <c r="N32" s="198">
        <f t="shared" si="2"/>
        <v>0</v>
      </c>
      <c r="O32" s="116">
        <f t="shared" si="3"/>
        <v>0</v>
      </c>
      <c r="P32" s="129">
        <f t="shared" si="4"/>
        <v>0</v>
      </c>
      <c r="Q32" s="3">
        <v>6</v>
      </c>
      <c r="R32" s="31"/>
      <c r="S32" s="47"/>
      <c r="T32" s="122"/>
      <c r="U32" s="31"/>
      <c r="V32" s="47"/>
      <c r="W32" s="1"/>
      <c r="X32" s="122"/>
      <c r="Y32" s="1"/>
      <c r="Z32" s="47"/>
      <c r="AA32" s="31"/>
      <c r="AB32" s="47"/>
      <c r="AC32" s="122"/>
      <c r="AD32" s="1"/>
      <c r="AE32" s="6"/>
      <c r="AF32" s="31"/>
      <c r="AG32" s="47"/>
      <c r="AH32" s="1"/>
      <c r="AI32" s="31"/>
      <c r="AJ32" s="47"/>
      <c r="AK32" s="122"/>
      <c r="AL32" s="47"/>
      <c r="AM32" s="1"/>
      <c r="AN32" s="145"/>
      <c r="AO32" s="31"/>
      <c r="AP32" s="1"/>
      <c r="AQ32" s="31"/>
      <c r="AR32" s="1"/>
      <c r="AS32" s="31"/>
      <c r="AT32" s="47"/>
      <c r="AU32" s="122"/>
      <c r="AV32" s="31"/>
      <c r="AW32" s="31"/>
      <c r="AX32" s="1"/>
      <c r="AY32" s="1"/>
      <c r="AZ32" s="5"/>
      <c r="BA32" s="1"/>
      <c r="BB32" s="1"/>
      <c r="BC32" s="1"/>
      <c r="BD32" s="1"/>
    </row>
    <row r="33" spans="1:56" x14ac:dyDescent="0.25">
      <c r="A33" s="62" t="s">
        <v>795</v>
      </c>
      <c r="B33" s="62" t="s">
        <v>126</v>
      </c>
      <c r="C33" s="62" t="s">
        <v>796</v>
      </c>
      <c r="D33" s="161">
        <v>29</v>
      </c>
      <c r="E33" s="163">
        <f t="shared" si="0"/>
        <v>6</v>
      </c>
      <c r="F33" s="158">
        <f>SUM(G33,I33,J33,K33,L33,M33,N33)</f>
        <v>6</v>
      </c>
      <c r="G33" s="39"/>
      <c r="H33" s="67"/>
      <c r="I33" s="68"/>
      <c r="J33" s="69"/>
      <c r="K33" s="3"/>
      <c r="L33" s="4"/>
      <c r="M33" s="25">
        <f t="shared" si="1"/>
        <v>6</v>
      </c>
      <c r="N33" s="198">
        <f t="shared" si="2"/>
        <v>0</v>
      </c>
      <c r="O33" s="116">
        <f t="shared" si="3"/>
        <v>0</v>
      </c>
      <c r="P33" s="129">
        <f t="shared" si="4"/>
        <v>0</v>
      </c>
      <c r="Q33" s="3">
        <v>6</v>
      </c>
      <c r="R33" s="31"/>
      <c r="S33" s="47"/>
      <c r="T33" s="122"/>
      <c r="U33" s="31"/>
      <c r="V33" s="47"/>
      <c r="W33" s="1"/>
      <c r="X33" s="122"/>
      <c r="Y33" s="1"/>
      <c r="Z33" s="47"/>
      <c r="AA33" s="31"/>
      <c r="AB33" s="47"/>
      <c r="AC33" s="122"/>
      <c r="AD33" s="1"/>
      <c r="AE33" s="6"/>
      <c r="AF33" s="31"/>
      <c r="AG33" s="47"/>
      <c r="AH33" s="1"/>
      <c r="AI33" s="31"/>
      <c r="AJ33" s="47"/>
      <c r="AK33" s="122"/>
      <c r="AL33" s="47"/>
      <c r="AM33" s="1"/>
      <c r="AN33" s="145"/>
      <c r="AO33" s="31"/>
      <c r="AP33" s="1"/>
      <c r="AQ33" s="31"/>
      <c r="AR33" s="1"/>
      <c r="AS33" s="31"/>
      <c r="AT33" s="47"/>
      <c r="AU33" s="122"/>
      <c r="AV33" s="31"/>
      <c r="AW33" s="31"/>
      <c r="AX33" s="1"/>
      <c r="AY33" s="1"/>
      <c r="AZ33" s="5"/>
      <c r="BA33" s="1"/>
      <c r="BB33" s="1"/>
      <c r="BC33" s="1"/>
      <c r="BD33" s="1"/>
    </row>
    <row r="34" spans="1:56" x14ac:dyDescent="0.25">
      <c r="A34" s="62" t="s">
        <v>359</v>
      </c>
      <c r="B34" s="62" t="s">
        <v>360</v>
      </c>
      <c r="C34" s="62" t="s">
        <v>53</v>
      </c>
      <c r="D34" s="161">
        <v>29</v>
      </c>
      <c r="E34" s="163">
        <f t="shared" si="0"/>
        <v>6</v>
      </c>
      <c r="F34" s="158">
        <f>SUM(G34,I34,J34,K34,L34,M34,N34,H34)</f>
        <v>11</v>
      </c>
      <c r="G34" s="39"/>
      <c r="H34" s="67">
        <v>5</v>
      </c>
      <c r="I34" s="68">
        <v>0</v>
      </c>
      <c r="J34" s="69">
        <v>0</v>
      </c>
      <c r="K34" s="3"/>
      <c r="L34" s="4"/>
      <c r="M34" s="25">
        <f t="shared" si="1"/>
        <v>6</v>
      </c>
      <c r="N34" s="198">
        <f t="shared" si="2"/>
        <v>0</v>
      </c>
      <c r="O34" s="116">
        <f t="shared" si="3"/>
        <v>0</v>
      </c>
      <c r="P34" s="129">
        <f t="shared" si="4"/>
        <v>0</v>
      </c>
      <c r="Q34" s="3">
        <v>6</v>
      </c>
      <c r="R34" s="31"/>
      <c r="S34" s="47"/>
      <c r="T34" s="122"/>
      <c r="U34" s="31"/>
      <c r="V34" s="47"/>
      <c r="W34" s="1"/>
      <c r="X34" s="122"/>
      <c r="Y34" s="1"/>
      <c r="Z34" s="47"/>
      <c r="AA34" s="31"/>
      <c r="AB34" s="47"/>
      <c r="AC34" s="122"/>
      <c r="AD34" s="1"/>
      <c r="AE34" s="6"/>
      <c r="AF34" s="31"/>
      <c r="AG34" s="47"/>
      <c r="AH34" s="1"/>
      <c r="AI34" s="31"/>
      <c r="AJ34" s="47"/>
      <c r="AK34" s="122"/>
      <c r="AL34" s="47"/>
      <c r="AM34" s="1"/>
      <c r="AN34" s="145"/>
      <c r="AO34" s="31"/>
      <c r="AP34" s="1"/>
      <c r="AQ34" s="31"/>
      <c r="AR34" s="1"/>
      <c r="AS34" s="31"/>
      <c r="AT34" s="47"/>
      <c r="AU34" s="122"/>
      <c r="AV34" s="31"/>
      <c r="AW34" s="31"/>
      <c r="AX34" s="1"/>
      <c r="AY34" s="1"/>
      <c r="AZ34" s="5"/>
      <c r="BA34" s="1"/>
      <c r="BB34" s="1"/>
      <c r="BC34" s="1"/>
      <c r="BD34" s="1"/>
    </row>
    <row r="35" spans="1:56" x14ac:dyDescent="0.25">
      <c r="A35" s="62" t="s">
        <v>348</v>
      </c>
      <c r="B35" s="62" t="s">
        <v>349</v>
      </c>
      <c r="C35" s="62" t="s">
        <v>47</v>
      </c>
      <c r="D35" s="161">
        <v>29</v>
      </c>
      <c r="E35" s="163">
        <f t="shared" ref="E35:E66" si="6">SUM(M35,N35,P35)</f>
        <v>6</v>
      </c>
      <c r="F35" s="158">
        <f>SUM(G35,I35,J35,K35,L35,M35,N35,H35)</f>
        <v>6</v>
      </c>
      <c r="G35" s="39"/>
      <c r="H35" s="67"/>
      <c r="I35" s="68">
        <v>2</v>
      </c>
      <c r="J35" s="69">
        <v>0</v>
      </c>
      <c r="K35" s="3"/>
      <c r="L35" s="4"/>
      <c r="M35" s="25">
        <f t="shared" ref="M35:M66" si="7">SUM(O35,Q35,W35,Y35,AD35,AH35,AM35,AP35,AR35,AE35)</f>
        <v>4</v>
      </c>
      <c r="N35" s="198">
        <f t="shared" ref="N35:N66" si="8">+SUM(R35,U35,AA35,AI35,AO35,AQ35,AS35,AV35:AW35,AF35)</f>
        <v>0</v>
      </c>
      <c r="O35" s="116">
        <f t="shared" ref="O35:O66" si="9">SUM(S35,V35,Z35,AB35,AG35,AJ35,AL35,AN35,AT35)</f>
        <v>4</v>
      </c>
      <c r="P35" s="129">
        <f t="shared" ref="P35:P66" si="10">SUM(T35,AK35,AU35,X35,AC35)</f>
        <v>2</v>
      </c>
      <c r="Q35" s="3"/>
      <c r="R35" s="31"/>
      <c r="S35" s="47"/>
      <c r="T35" s="122">
        <v>2</v>
      </c>
      <c r="U35" s="31"/>
      <c r="V35" s="47"/>
      <c r="W35" s="1"/>
      <c r="X35" s="122"/>
      <c r="Y35" s="1"/>
      <c r="Z35" s="47"/>
      <c r="AA35" s="31"/>
      <c r="AB35" s="47"/>
      <c r="AC35" s="122"/>
      <c r="AD35" s="1"/>
      <c r="AE35" s="6"/>
      <c r="AF35" s="31"/>
      <c r="AG35" s="47">
        <v>4</v>
      </c>
      <c r="AH35" s="1"/>
      <c r="AI35" s="31"/>
      <c r="AJ35" s="47"/>
      <c r="AK35" s="122"/>
      <c r="AL35" s="47"/>
      <c r="AM35" s="1"/>
      <c r="AN35" s="47"/>
      <c r="AO35" s="31"/>
      <c r="AP35" s="1"/>
      <c r="AQ35" s="31"/>
      <c r="AR35" s="1"/>
      <c r="AS35" s="31"/>
      <c r="AT35" s="47"/>
      <c r="AU35" s="122"/>
      <c r="AV35" s="31"/>
      <c r="AW35" s="31"/>
      <c r="AX35" s="1"/>
      <c r="AY35" s="1"/>
      <c r="AZ35" s="1"/>
      <c r="BA35" s="1"/>
      <c r="BB35" s="1"/>
      <c r="BC35" s="1"/>
      <c r="BD35" s="1"/>
    </row>
    <row r="36" spans="1:56" s="50" customFormat="1" x14ac:dyDescent="0.25">
      <c r="A36" s="62" t="s">
        <v>304</v>
      </c>
      <c r="B36" s="62" t="s">
        <v>112</v>
      </c>
      <c r="C36" s="62" t="s">
        <v>102</v>
      </c>
      <c r="D36" s="161">
        <v>34</v>
      </c>
      <c r="E36" s="163">
        <f t="shared" si="6"/>
        <v>4</v>
      </c>
      <c r="F36" s="158">
        <f>SUM(G36,I36,J36,K36,L36,M36,N36,H36)</f>
        <v>39</v>
      </c>
      <c r="G36" s="39"/>
      <c r="H36" s="67"/>
      <c r="I36" s="68">
        <v>15</v>
      </c>
      <c r="J36" s="159">
        <v>20</v>
      </c>
      <c r="K36" s="76"/>
      <c r="L36" s="4"/>
      <c r="M36" s="25">
        <f t="shared" si="7"/>
        <v>4</v>
      </c>
      <c r="N36" s="198">
        <f t="shared" si="8"/>
        <v>0</v>
      </c>
      <c r="O36" s="116">
        <f t="shared" si="9"/>
        <v>0</v>
      </c>
      <c r="P36" s="129">
        <f t="shared" si="10"/>
        <v>0</v>
      </c>
      <c r="Q36" s="76"/>
      <c r="R36" s="31"/>
      <c r="S36" s="47"/>
      <c r="T36" s="122"/>
      <c r="U36" s="31"/>
      <c r="V36" s="47"/>
      <c r="W36" s="109"/>
      <c r="X36" s="122"/>
      <c r="Y36" s="109"/>
      <c r="Z36" s="47"/>
      <c r="AA36" s="31"/>
      <c r="AB36" s="47"/>
      <c r="AC36" s="122"/>
      <c r="AD36" s="109"/>
      <c r="AE36" s="6">
        <v>4</v>
      </c>
      <c r="AF36" s="31"/>
      <c r="AG36" s="47"/>
      <c r="AH36" s="109"/>
      <c r="AI36" s="31"/>
      <c r="AJ36" s="47"/>
      <c r="AK36" s="122"/>
      <c r="AL36" s="47"/>
      <c r="AM36" s="109"/>
      <c r="AN36" s="47"/>
      <c r="AO36" s="31"/>
      <c r="AP36" s="109"/>
      <c r="AQ36" s="31"/>
      <c r="AR36" s="109"/>
      <c r="AS36" s="31"/>
      <c r="AT36" s="47"/>
      <c r="AU36" s="122"/>
      <c r="AV36" s="31"/>
      <c r="AW36" s="31"/>
      <c r="AX36" s="109"/>
      <c r="AY36" s="109"/>
      <c r="AZ36" s="109"/>
      <c r="BA36" s="109"/>
      <c r="BB36" s="109"/>
      <c r="BC36" s="109"/>
      <c r="BD36" s="109"/>
    </row>
    <row r="37" spans="1:56" x14ac:dyDescent="0.25">
      <c r="A37" s="62" t="s">
        <v>470</v>
      </c>
      <c r="B37" s="62" t="s">
        <v>384</v>
      </c>
      <c r="C37" s="62" t="s">
        <v>791</v>
      </c>
      <c r="D37" s="161">
        <v>34</v>
      </c>
      <c r="E37" s="163">
        <f t="shared" si="6"/>
        <v>4</v>
      </c>
      <c r="F37" s="158">
        <f>SUM(G37,I37,J37,K37,L37,M37,N37,H37)</f>
        <v>4</v>
      </c>
      <c r="G37" s="39"/>
      <c r="H37" s="67"/>
      <c r="I37" s="68"/>
      <c r="J37" s="69"/>
      <c r="K37" s="76"/>
      <c r="L37" s="4"/>
      <c r="M37" s="25">
        <f t="shared" si="7"/>
        <v>2</v>
      </c>
      <c r="N37" s="198">
        <f t="shared" si="8"/>
        <v>2</v>
      </c>
      <c r="O37" s="116">
        <f t="shared" si="9"/>
        <v>0</v>
      </c>
      <c r="P37" s="129">
        <f t="shared" si="10"/>
        <v>0</v>
      </c>
      <c r="Q37" s="63"/>
      <c r="R37" s="31"/>
      <c r="S37" s="47"/>
      <c r="T37" s="122"/>
      <c r="U37" s="31"/>
      <c r="V37" s="47"/>
      <c r="W37" s="61"/>
      <c r="X37" s="122"/>
      <c r="Y37" s="61"/>
      <c r="Z37" s="47"/>
      <c r="AA37" s="31"/>
      <c r="AB37" s="47"/>
      <c r="AC37" s="122"/>
      <c r="AD37" s="61"/>
      <c r="AE37" s="6">
        <v>2</v>
      </c>
      <c r="AF37" s="31">
        <v>2</v>
      </c>
      <c r="AG37" s="47"/>
      <c r="AH37" s="61"/>
      <c r="AI37" s="31"/>
      <c r="AJ37" s="47"/>
      <c r="AK37" s="122"/>
      <c r="AL37" s="47"/>
      <c r="AM37" s="61"/>
      <c r="AN37" s="47"/>
      <c r="AO37" s="31"/>
      <c r="AP37" s="61"/>
      <c r="AQ37" s="31"/>
      <c r="AR37" s="61"/>
      <c r="AS37" s="31"/>
      <c r="AT37" s="47"/>
      <c r="AU37" s="122"/>
      <c r="AV37" s="31"/>
      <c r="AW37" s="31"/>
      <c r="AX37" s="61"/>
      <c r="AY37" s="61"/>
      <c r="AZ37" s="61"/>
      <c r="BA37" s="61"/>
      <c r="BB37" s="61"/>
      <c r="BC37" s="61"/>
      <c r="BD37" s="61"/>
    </row>
    <row r="38" spans="1:56" x14ac:dyDescent="0.25">
      <c r="A38" s="62" t="s">
        <v>329</v>
      </c>
      <c r="B38" s="62" t="s">
        <v>273</v>
      </c>
      <c r="C38" s="62" t="s">
        <v>102</v>
      </c>
      <c r="D38" s="161">
        <v>36</v>
      </c>
      <c r="E38" s="163">
        <f t="shared" si="6"/>
        <v>2</v>
      </c>
      <c r="F38" s="158">
        <f>SUM(G38,I38,J38,K38,L38,M38,N38,H38)</f>
        <v>8</v>
      </c>
      <c r="G38" s="39"/>
      <c r="H38" s="67"/>
      <c r="I38" s="68">
        <v>0</v>
      </c>
      <c r="J38" s="69">
        <v>6</v>
      </c>
      <c r="K38" s="76"/>
      <c r="L38" s="4"/>
      <c r="M38" s="25">
        <f t="shared" si="7"/>
        <v>2</v>
      </c>
      <c r="N38" s="198">
        <f t="shared" si="8"/>
        <v>0</v>
      </c>
      <c r="O38" s="116">
        <f t="shared" si="9"/>
        <v>2</v>
      </c>
      <c r="P38" s="129">
        <f t="shared" si="10"/>
        <v>0</v>
      </c>
      <c r="Q38" s="63"/>
      <c r="R38" s="31"/>
      <c r="S38" s="47"/>
      <c r="T38" s="122"/>
      <c r="U38" s="31"/>
      <c r="V38" s="47"/>
      <c r="W38" s="61"/>
      <c r="X38" s="122"/>
      <c r="Y38" s="61"/>
      <c r="Z38" s="47">
        <v>2</v>
      </c>
      <c r="AA38" s="31"/>
      <c r="AB38" s="47"/>
      <c r="AC38" s="122"/>
      <c r="AD38" s="61"/>
      <c r="AE38" s="6"/>
      <c r="AF38" s="31"/>
      <c r="AG38" s="47"/>
      <c r="AH38" s="61"/>
      <c r="AI38" s="31"/>
      <c r="AJ38" s="47"/>
      <c r="AK38" s="122"/>
      <c r="AL38" s="47"/>
      <c r="AM38" s="61"/>
      <c r="AN38" s="47"/>
      <c r="AO38" s="31"/>
      <c r="AP38" s="61"/>
      <c r="AQ38" s="31"/>
      <c r="AR38" s="61"/>
      <c r="AS38" s="31"/>
      <c r="AT38" s="47"/>
      <c r="AU38" s="122"/>
      <c r="AV38" s="31"/>
      <c r="AW38" s="31"/>
      <c r="AX38" s="61"/>
      <c r="AY38" s="61"/>
      <c r="AZ38" s="61"/>
      <c r="BA38" s="61"/>
      <c r="BB38" s="61"/>
      <c r="BC38" s="61"/>
      <c r="BD38" s="61"/>
    </row>
    <row r="39" spans="1:56" x14ac:dyDescent="0.25">
      <c r="A39" s="62" t="s">
        <v>290</v>
      </c>
      <c r="B39" s="62" t="s">
        <v>112</v>
      </c>
      <c r="C39" s="62" t="s">
        <v>47</v>
      </c>
      <c r="D39" s="161"/>
      <c r="E39" s="163">
        <f t="shared" si="6"/>
        <v>0</v>
      </c>
      <c r="F39" s="158">
        <f>SUM(G39,I39,J39,K39,L39,M39,N39,H39)-14</f>
        <v>55</v>
      </c>
      <c r="G39" s="39"/>
      <c r="H39" s="67"/>
      <c r="I39" s="68">
        <v>35</v>
      </c>
      <c r="J39" s="159">
        <v>34</v>
      </c>
      <c r="K39" s="76"/>
      <c r="L39" s="4"/>
      <c r="M39" s="25">
        <f t="shared" si="7"/>
        <v>0</v>
      </c>
      <c r="N39" s="198">
        <f t="shared" si="8"/>
        <v>0</v>
      </c>
      <c r="O39" s="116">
        <f t="shared" si="9"/>
        <v>0</v>
      </c>
      <c r="P39" s="129">
        <f t="shared" si="10"/>
        <v>0</v>
      </c>
      <c r="Q39" s="63"/>
      <c r="R39" s="31"/>
      <c r="S39" s="47"/>
      <c r="T39" s="122"/>
      <c r="U39" s="31"/>
      <c r="V39" s="47"/>
      <c r="W39" s="61"/>
      <c r="X39" s="122"/>
      <c r="Y39" s="61"/>
      <c r="Z39" s="47"/>
      <c r="AA39" s="31"/>
      <c r="AB39" s="47"/>
      <c r="AC39" s="122"/>
      <c r="AD39" s="61"/>
      <c r="AE39" s="6"/>
      <c r="AF39" s="31"/>
      <c r="AG39" s="47"/>
      <c r="AH39" s="61"/>
      <c r="AI39" s="31"/>
      <c r="AJ39" s="47"/>
      <c r="AK39" s="122"/>
      <c r="AL39" s="47"/>
      <c r="AM39" s="61"/>
      <c r="AN39" s="47"/>
      <c r="AO39" s="31"/>
      <c r="AP39" s="61"/>
      <c r="AQ39" s="31"/>
      <c r="AR39" s="61"/>
      <c r="AS39" s="31"/>
      <c r="AT39" s="47"/>
      <c r="AU39" s="122"/>
      <c r="AV39" s="31"/>
      <c r="AW39" s="31"/>
      <c r="AX39" s="61"/>
      <c r="AY39" s="61"/>
      <c r="AZ39" s="61"/>
      <c r="BA39" s="61"/>
      <c r="BB39" s="61"/>
      <c r="BC39" s="61"/>
      <c r="BD39" s="61"/>
    </row>
    <row r="40" spans="1:56" s="50" customFormat="1" x14ac:dyDescent="0.25">
      <c r="A40" s="62" t="s">
        <v>299</v>
      </c>
      <c r="B40" s="62" t="s">
        <v>300</v>
      </c>
      <c r="C40" s="62" t="s">
        <v>48</v>
      </c>
      <c r="D40" s="161"/>
      <c r="E40" s="163">
        <f t="shared" si="6"/>
        <v>0</v>
      </c>
      <c r="F40" s="158">
        <f>SUM(G40,I40,J40,K40,L40,M40,N40,H40)</f>
        <v>31</v>
      </c>
      <c r="G40" s="39"/>
      <c r="H40" s="67"/>
      <c r="I40" s="68">
        <v>31</v>
      </c>
      <c r="J40" s="69">
        <v>0</v>
      </c>
      <c r="K40" s="76"/>
      <c r="L40" s="4"/>
      <c r="M40" s="25">
        <f t="shared" si="7"/>
        <v>0</v>
      </c>
      <c r="N40" s="198">
        <f t="shared" si="8"/>
        <v>0</v>
      </c>
      <c r="O40" s="116">
        <f t="shared" si="9"/>
        <v>0</v>
      </c>
      <c r="P40" s="129">
        <f t="shared" si="10"/>
        <v>0</v>
      </c>
      <c r="Q40" s="76"/>
      <c r="R40" s="31"/>
      <c r="S40" s="47"/>
      <c r="T40" s="122"/>
      <c r="U40" s="31"/>
      <c r="V40" s="47"/>
      <c r="W40" s="109"/>
      <c r="X40" s="122"/>
      <c r="Y40" s="109"/>
      <c r="Z40" s="47"/>
      <c r="AA40" s="31"/>
      <c r="AB40" s="47"/>
      <c r="AC40" s="122"/>
      <c r="AD40" s="109"/>
      <c r="AE40" s="6"/>
      <c r="AF40" s="31"/>
      <c r="AG40" s="47"/>
      <c r="AH40" s="109"/>
      <c r="AI40" s="31"/>
      <c r="AJ40" s="47"/>
      <c r="AK40" s="122"/>
      <c r="AL40" s="47"/>
      <c r="AM40" s="109"/>
      <c r="AN40" s="47"/>
      <c r="AO40" s="31"/>
      <c r="AP40" s="109"/>
      <c r="AQ40" s="31"/>
      <c r="AR40" s="109"/>
      <c r="AS40" s="31"/>
      <c r="AT40" s="47"/>
      <c r="AU40" s="122"/>
      <c r="AV40" s="31"/>
      <c r="AW40" s="31"/>
      <c r="AX40" s="109"/>
      <c r="AY40" s="109"/>
      <c r="AZ40" s="109"/>
      <c r="BA40" s="109"/>
      <c r="BB40" s="109"/>
      <c r="BC40" s="109"/>
      <c r="BD40" s="109"/>
    </row>
    <row r="41" spans="1:56" s="50" customFormat="1" x14ac:dyDescent="0.25">
      <c r="A41" s="62" t="s">
        <v>303</v>
      </c>
      <c r="B41" s="62" t="s">
        <v>137</v>
      </c>
      <c r="C41" s="62" t="s">
        <v>95</v>
      </c>
      <c r="D41" s="161"/>
      <c r="E41" s="163">
        <f t="shared" si="6"/>
        <v>0</v>
      </c>
      <c r="F41" s="158">
        <f>SUM(G41,I41,J41,K41,L41,M41,N41,H41)</f>
        <v>38</v>
      </c>
      <c r="G41" s="39"/>
      <c r="H41" s="67"/>
      <c r="I41" s="68">
        <v>28</v>
      </c>
      <c r="J41" s="69">
        <v>10</v>
      </c>
      <c r="K41" s="76"/>
      <c r="L41" s="4"/>
      <c r="M41" s="25">
        <f t="shared" si="7"/>
        <v>0</v>
      </c>
      <c r="N41" s="198">
        <f t="shared" si="8"/>
        <v>0</v>
      </c>
      <c r="O41" s="116">
        <f t="shared" si="9"/>
        <v>0</v>
      </c>
      <c r="P41" s="129">
        <f t="shared" si="10"/>
        <v>0</v>
      </c>
      <c r="Q41" s="76"/>
      <c r="R41" s="31"/>
      <c r="S41" s="47"/>
      <c r="T41" s="122"/>
      <c r="U41" s="31"/>
      <c r="V41" s="47"/>
      <c r="W41" s="109"/>
      <c r="X41" s="122"/>
      <c r="Y41" s="109"/>
      <c r="Z41" s="47"/>
      <c r="AA41" s="31"/>
      <c r="AB41" s="47"/>
      <c r="AC41" s="122"/>
      <c r="AD41" s="109"/>
      <c r="AE41" s="6"/>
      <c r="AF41" s="31"/>
      <c r="AG41" s="47"/>
      <c r="AH41" s="109"/>
      <c r="AI41" s="31"/>
      <c r="AJ41" s="47"/>
      <c r="AK41" s="122"/>
      <c r="AL41" s="47"/>
      <c r="AM41" s="109"/>
      <c r="AN41" s="47"/>
      <c r="AO41" s="31"/>
      <c r="AP41" s="109"/>
      <c r="AQ41" s="31"/>
      <c r="AR41" s="109"/>
      <c r="AS41" s="31"/>
      <c r="AT41" s="47"/>
      <c r="AU41" s="122"/>
      <c r="AV41" s="31"/>
      <c r="AW41" s="31"/>
      <c r="AX41" s="109"/>
      <c r="AY41" s="109"/>
      <c r="AZ41" s="109"/>
      <c r="BA41" s="109"/>
      <c r="BB41" s="109"/>
      <c r="BC41" s="109"/>
      <c r="BD41" s="109"/>
    </row>
    <row r="42" spans="1:56" x14ac:dyDescent="0.25">
      <c r="A42" s="62" t="s">
        <v>305</v>
      </c>
      <c r="B42" s="62" t="s">
        <v>306</v>
      </c>
      <c r="C42" s="62" t="s">
        <v>58</v>
      </c>
      <c r="D42" s="161"/>
      <c r="E42" s="163">
        <f t="shared" si="6"/>
        <v>0</v>
      </c>
      <c r="F42" s="158">
        <f>SUM(G42,I42,J42,K42,L42,M42,N42,H42)</f>
        <v>20</v>
      </c>
      <c r="G42" s="39"/>
      <c r="H42" s="67"/>
      <c r="I42" s="68">
        <v>14</v>
      </c>
      <c r="J42" s="69">
        <v>6</v>
      </c>
      <c r="K42" s="76"/>
      <c r="L42" s="4"/>
      <c r="M42" s="25">
        <f t="shared" si="7"/>
        <v>0</v>
      </c>
      <c r="N42" s="198">
        <f t="shared" si="8"/>
        <v>0</v>
      </c>
      <c r="O42" s="116">
        <f t="shared" si="9"/>
        <v>0</v>
      </c>
      <c r="P42" s="129">
        <f t="shared" si="10"/>
        <v>0</v>
      </c>
      <c r="Q42" s="63"/>
      <c r="R42" s="31"/>
      <c r="S42" s="47"/>
      <c r="T42" s="122"/>
      <c r="U42" s="31"/>
      <c r="V42" s="47"/>
      <c r="W42" s="61"/>
      <c r="X42" s="122"/>
      <c r="Y42" s="61"/>
      <c r="Z42" s="47"/>
      <c r="AA42" s="31"/>
      <c r="AB42" s="47"/>
      <c r="AC42" s="122"/>
      <c r="AD42" s="61"/>
      <c r="AE42" s="6"/>
      <c r="AF42" s="31"/>
      <c r="AG42" s="47"/>
      <c r="AH42" s="61"/>
      <c r="AI42" s="31"/>
      <c r="AJ42" s="47"/>
      <c r="AK42" s="122"/>
      <c r="AL42" s="47"/>
      <c r="AM42" s="61"/>
      <c r="AN42" s="47"/>
      <c r="AO42" s="31"/>
      <c r="AP42" s="61"/>
      <c r="AQ42" s="31"/>
      <c r="AR42" s="61"/>
      <c r="AS42" s="31"/>
      <c r="AT42" s="47"/>
      <c r="AU42" s="122"/>
      <c r="AV42" s="31"/>
      <c r="AW42" s="31"/>
      <c r="AX42" s="61"/>
      <c r="AY42" s="61"/>
      <c r="AZ42" s="61"/>
      <c r="BA42" s="61"/>
      <c r="BB42" s="61"/>
      <c r="BC42" s="61"/>
      <c r="BD42" s="61"/>
    </row>
    <row r="43" spans="1:56" s="50" customFormat="1" x14ac:dyDescent="0.25">
      <c r="A43" s="62" t="s">
        <v>307</v>
      </c>
      <c r="B43" s="62" t="s">
        <v>293</v>
      </c>
      <c r="C43" s="62" t="s">
        <v>308</v>
      </c>
      <c r="D43" s="161"/>
      <c r="E43" s="163">
        <f t="shared" si="6"/>
        <v>0</v>
      </c>
      <c r="F43" s="158">
        <f>SUM(G43,I43,J43,K43,L43,M43,N43,H43)</f>
        <v>16</v>
      </c>
      <c r="G43" s="39"/>
      <c r="H43" s="67"/>
      <c r="I43" s="68">
        <v>8</v>
      </c>
      <c r="J43" s="69">
        <v>8</v>
      </c>
      <c r="K43" s="76"/>
      <c r="L43" s="4"/>
      <c r="M43" s="25">
        <f t="shared" si="7"/>
        <v>0</v>
      </c>
      <c r="N43" s="198">
        <f t="shared" si="8"/>
        <v>0</v>
      </c>
      <c r="O43" s="116">
        <f t="shared" si="9"/>
        <v>0</v>
      </c>
      <c r="P43" s="129">
        <f t="shared" si="10"/>
        <v>0</v>
      </c>
      <c r="Q43" s="76"/>
      <c r="R43" s="31"/>
      <c r="S43" s="47"/>
      <c r="T43" s="122"/>
      <c r="U43" s="31"/>
      <c r="V43" s="47"/>
      <c r="W43" s="109"/>
      <c r="X43" s="122"/>
      <c r="Y43" s="109"/>
      <c r="Z43" s="47"/>
      <c r="AA43" s="31"/>
      <c r="AB43" s="47"/>
      <c r="AC43" s="122"/>
      <c r="AD43" s="109"/>
      <c r="AE43" s="6"/>
      <c r="AF43" s="31"/>
      <c r="AG43" s="47"/>
      <c r="AH43" s="109"/>
      <c r="AI43" s="31"/>
      <c r="AJ43" s="47"/>
      <c r="AK43" s="122"/>
      <c r="AL43" s="47"/>
      <c r="AM43" s="109"/>
      <c r="AN43" s="47"/>
      <c r="AO43" s="31"/>
      <c r="AP43" s="109"/>
      <c r="AQ43" s="31"/>
      <c r="AR43" s="109"/>
      <c r="AS43" s="31"/>
      <c r="AT43" s="47"/>
      <c r="AU43" s="122"/>
      <c r="AV43" s="31"/>
      <c r="AW43" s="31"/>
      <c r="AX43" s="109"/>
      <c r="AY43" s="109"/>
      <c r="AZ43" s="109"/>
      <c r="BA43" s="109"/>
      <c r="BB43" s="109"/>
      <c r="BC43" s="109"/>
      <c r="BD43" s="109"/>
    </row>
    <row r="44" spans="1:56" x14ac:dyDescent="0.25">
      <c r="A44" s="62" t="s">
        <v>313</v>
      </c>
      <c r="B44" s="62" t="s">
        <v>314</v>
      </c>
      <c r="C44" s="62" t="s">
        <v>179</v>
      </c>
      <c r="D44" s="161"/>
      <c r="E44" s="163">
        <f t="shared" si="6"/>
        <v>0</v>
      </c>
      <c r="F44" s="158">
        <f>SUM(G44,I44,J44,K44,L44,M44,N44,H44)-5</f>
        <v>20</v>
      </c>
      <c r="G44" s="39"/>
      <c r="H44" s="67"/>
      <c r="I44" s="68">
        <v>0</v>
      </c>
      <c r="J44" s="159">
        <v>25</v>
      </c>
      <c r="K44" s="76"/>
      <c r="L44" s="4"/>
      <c r="M44" s="25">
        <f t="shared" si="7"/>
        <v>0</v>
      </c>
      <c r="N44" s="198">
        <f t="shared" si="8"/>
        <v>0</v>
      </c>
      <c r="O44" s="116">
        <f t="shared" si="9"/>
        <v>0</v>
      </c>
      <c r="P44" s="129">
        <f t="shared" si="10"/>
        <v>0</v>
      </c>
      <c r="Q44" s="63"/>
      <c r="R44" s="31"/>
      <c r="S44" s="47"/>
      <c r="T44" s="122"/>
      <c r="U44" s="31"/>
      <c r="V44" s="47"/>
      <c r="W44" s="61"/>
      <c r="X44" s="122"/>
      <c r="Y44" s="61"/>
      <c r="Z44" s="47"/>
      <c r="AA44" s="31"/>
      <c r="AB44" s="47"/>
      <c r="AC44" s="122"/>
      <c r="AD44" s="61"/>
      <c r="AE44" s="6"/>
      <c r="AF44" s="31"/>
      <c r="AG44" s="47"/>
      <c r="AH44" s="61"/>
      <c r="AI44" s="31"/>
      <c r="AJ44" s="47"/>
      <c r="AK44" s="122"/>
      <c r="AL44" s="47"/>
      <c r="AM44" s="61"/>
      <c r="AN44" s="47"/>
      <c r="AO44" s="31"/>
      <c r="AP44" s="61"/>
      <c r="AQ44" s="31"/>
      <c r="AR44" s="61"/>
      <c r="AS44" s="31"/>
      <c r="AT44" s="47"/>
      <c r="AU44" s="122"/>
      <c r="AV44" s="31"/>
      <c r="AW44" s="31"/>
      <c r="AX44" s="61"/>
      <c r="AY44" s="61"/>
      <c r="AZ44" s="61"/>
      <c r="BA44" s="61"/>
      <c r="BB44" s="61"/>
      <c r="BC44" s="61"/>
      <c r="BD44" s="61"/>
    </row>
    <row r="45" spans="1:56" x14ac:dyDescent="0.25">
      <c r="A45" s="62" t="s">
        <v>315</v>
      </c>
      <c r="B45" s="62" t="s">
        <v>316</v>
      </c>
      <c r="C45" s="62" t="s">
        <v>107</v>
      </c>
      <c r="D45" s="161"/>
      <c r="E45" s="163">
        <f t="shared" si="6"/>
        <v>0</v>
      </c>
      <c r="F45" s="158">
        <f>SUM(G45,I45,J45,K45,L45,M45,N45,H45)</f>
        <v>24</v>
      </c>
      <c r="G45" s="39"/>
      <c r="H45" s="67"/>
      <c r="I45" s="68">
        <v>24</v>
      </c>
      <c r="J45" s="69">
        <v>0</v>
      </c>
      <c r="K45" s="76"/>
      <c r="L45" s="4"/>
      <c r="M45" s="25">
        <f t="shared" si="7"/>
        <v>0</v>
      </c>
      <c r="N45" s="198">
        <f t="shared" si="8"/>
        <v>0</v>
      </c>
      <c r="O45" s="116">
        <f t="shared" si="9"/>
        <v>0</v>
      </c>
      <c r="P45" s="129">
        <f t="shared" si="10"/>
        <v>0</v>
      </c>
      <c r="Q45" s="63"/>
      <c r="R45" s="31"/>
      <c r="S45" s="47"/>
      <c r="T45" s="122"/>
      <c r="U45" s="31"/>
      <c r="V45" s="47"/>
      <c r="W45" s="61"/>
      <c r="X45" s="122"/>
      <c r="Y45" s="61"/>
      <c r="Z45" s="47"/>
      <c r="AA45" s="31"/>
      <c r="AB45" s="47"/>
      <c r="AC45" s="122"/>
      <c r="AD45" s="61"/>
      <c r="AE45" s="6"/>
      <c r="AF45" s="31"/>
      <c r="AG45" s="47"/>
      <c r="AH45" s="61"/>
      <c r="AI45" s="31"/>
      <c r="AJ45" s="47"/>
      <c r="AK45" s="122"/>
      <c r="AL45" s="47"/>
      <c r="AM45" s="61"/>
      <c r="AN45" s="47"/>
      <c r="AO45" s="31"/>
      <c r="AP45" s="61"/>
      <c r="AQ45" s="31"/>
      <c r="AR45" s="61"/>
      <c r="AS45" s="31"/>
      <c r="AT45" s="47"/>
      <c r="AU45" s="122"/>
      <c r="AV45" s="31"/>
      <c r="AW45" s="31"/>
      <c r="AX45" s="61"/>
      <c r="AY45" s="61"/>
      <c r="AZ45" s="61"/>
      <c r="BA45" s="61"/>
      <c r="BB45" s="61"/>
      <c r="BC45" s="61"/>
      <c r="BD45" s="61"/>
    </row>
    <row r="46" spans="1:56" x14ac:dyDescent="0.25">
      <c r="A46" s="62" t="s">
        <v>227</v>
      </c>
      <c r="B46" s="62" t="s">
        <v>181</v>
      </c>
      <c r="C46" s="62" t="s">
        <v>107</v>
      </c>
      <c r="D46" s="161"/>
      <c r="E46" s="163">
        <f t="shared" si="6"/>
        <v>0</v>
      </c>
      <c r="F46" s="158">
        <f>SUM(G46,I46,J46,K46,L46,M46,N46,H46)-3</f>
        <v>20</v>
      </c>
      <c r="G46" s="39"/>
      <c r="H46" s="67"/>
      <c r="I46" s="68">
        <v>0</v>
      </c>
      <c r="J46" s="159">
        <v>23</v>
      </c>
      <c r="K46" s="76"/>
      <c r="L46" s="41"/>
      <c r="M46" s="25">
        <f t="shared" si="7"/>
        <v>0</v>
      </c>
      <c r="N46" s="198">
        <f t="shared" si="8"/>
        <v>0</v>
      </c>
      <c r="O46" s="116">
        <f t="shared" si="9"/>
        <v>0</v>
      </c>
      <c r="P46" s="129">
        <f t="shared" si="10"/>
        <v>0</v>
      </c>
      <c r="Q46" s="63"/>
      <c r="R46" s="31"/>
      <c r="S46" s="47"/>
      <c r="T46" s="122"/>
      <c r="U46" s="31"/>
      <c r="V46" s="47"/>
      <c r="W46" s="61"/>
      <c r="X46" s="122"/>
      <c r="Y46" s="61"/>
      <c r="Z46" s="47"/>
      <c r="AA46" s="31"/>
      <c r="AB46" s="47"/>
      <c r="AC46" s="122"/>
      <c r="AD46" s="61"/>
      <c r="AE46" s="6"/>
      <c r="AF46" s="31"/>
      <c r="AG46" s="47"/>
      <c r="AH46" s="61"/>
      <c r="AI46" s="31"/>
      <c r="AJ46" s="47"/>
      <c r="AK46" s="122"/>
      <c r="AL46" s="47"/>
      <c r="AM46" s="61"/>
      <c r="AN46" s="47"/>
      <c r="AO46" s="31"/>
      <c r="AP46" s="61"/>
      <c r="AQ46" s="31"/>
      <c r="AR46" s="61"/>
      <c r="AS46" s="31"/>
      <c r="AT46" s="47"/>
      <c r="AU46" s="122"/>
      <c r="AV46" s="31"/>
      <c r="AW46" s="31"/>
      <c r="AX46" s="61"/>
      <c r="AY46" s="61"/>
      <c r="AZ46" s="61"/>
      <c r="BA46" s="61"/>
      <c r="BB46" s="61"/>
      <c r="BC46" s="61"/>
      <c r="BD46" s="61"/>
    </row>
    <row r="47" spans="1:56" x14ac:dyDescent="0.25">
      <c r="A47" s="62" t="s">
        <v>317</v>
      </c>
      <c r="B47" s="62" t="s">
        <v>135</v>
      </c>
      <c r="C47" s="62" t="s">
        <v>318</v>
      </c>
      <c r="D47" s="161"/>
      <c r="E47" s="163">
        <f t="shared" si="6"/>
        <v>0</v>
      </c>
      <c r="F47" s="158">
        <f>SUM(G47,I47,J47,K47,L47,M47,N47,H47)-2</f>
        <v>20</v>
      </c>
      <c r="G47" s="39"/>
      <c r="H47" s="67"/>
      <c r="I47" s="68">
        <v>0</v>
      </c>
      <c r="J47" s="159">
        <v>22</v>
      </c>
      <c r="K47" s="76"/>
      <c r="L47" s="4"/>
      <c r="M47" s="25">
        <f t="shared" si="7"/>
        <v>0</v>
      </c>
      <c r="N47" s="198">
        <f t="shared" si="8"/>
        <v>0</v>
      </c>
      <c r="O47" s="116">
        <f t="shared" si="9"/>
        <v>0</v>
      </c>
      <c r="P47" s="129">
        <f t="shared" si="10"/>
        <v>0</v>
      </c>
      <c r="Q47" s="63"/>
      <c r="R47" s="31"/>
      <c r="S47" s="47"/>
      <c r="T47" s="122"/>
      <c r="U47" s="31"/>
      <c r="V47" s="47"/>
      <c r="W47" s="61"/>
      <c r="X47" s="122"/>
      <c r="Y47" s="61"/>
      <c r="Z47" s="47"/>
      <c r="AA47" s="31"/>
      <c r="AB47" s="47"/>
      <c r="AC47" s="122"/>
      <c r="AD47" s="61"/>
      <c r="AE47" s="6"/>
      <c r="AF47" s="31"/>
      <c r="AG47" s="47"/>
      <c r="AH47" s="61"/>
      <c r="AI47" s="31"/>
      <c r="AJ47" s="47"/>
      <c r="AK47" s="122"/>
      <c r="AL47" s="47"/>
      <c r="AM47" s="61"/>
      <c r="AN47" s="47"/>
      <c r="AO47" s="31"/>
      <c r="AP47" s="61"/>
      <c r="AQ47" s="31"/>
      <c r="AR47" s="61"/>
      <c r="AS47" s="31"/>
      <c r="AT47" s="47"/>
      <c r="AU47" s="122"/>
      <c r="AV47" s="31"/>
      <c r="AW47" s="31"/>
      <c r="AX47" s="61"/>
      <c r="AY47" s="61"/>
      <c r="AZ47" s="61"/>
      <c r="BA47" s="61"/>
      <c r="BB47" s="61"/>
      <c r="BC47" s="61"/>
      <c r="BD47" s="61"/>
    </row>
    <row r="48" spans="1:56" x14ac:dyDescent="0.25">
      <c r="A48" s="62" t="s">
        <v>321</v>
      </c>
      <c r="B48" s="62" t="s">
        <v>150</v>
      </c>
      <c r="C48" s="62" t="s">
        <v>65</v>
      </c>
      <c r="D48" s="161"/>
      <c r="E48" s="163">
        <f t="shared" si="6"/>
        <v>0</v>
      </c>
      <c r="F48" s="158">
        <f t="shared" ref="F48:F72" si="11">SUM(G48,I48,J48,K48,L48,M48,N48,H48)</f>
        <v>20</v>
      </c>
      <c r="G48" s="39"/>
      <c r="H48" s="67"/>
      <c r="I48" s="68">
        <v>20</v>
      </c>
      <c r="J48" s="69">
        <v>0</v>
      </c>
      <c r="K48" s="76"/>
      <c r="L48" s="4"/>
      <c r="M48" s="25">
        <f t="shared" si="7"/>
        <v>0</v>
      </c>
      <c r="N48" s="198">
        <f t="shared" si="8"/>
        <v>0</v>
      </c>
      <c r="O48" s="116">
        <f t="shared" si="9"/>
        <v>0</v>
      </c>
      <c r="P48" s="129">
        <f t="shared" si="10"/>
        <v>0</v>
      </c>
      <c r="Q48" s="63"/>
      <c r="R48" s="31"/>
      <c r="S48" s="47"/>
      <c r="T48" s="122"/>
      <c r="U48" s="31"/>
      <c r="V48" s="47"/>
      <c r="W48" s="61"/>
      <c r="X48" s="122"/>
      <c r="Y48" s="61"/>
      <c r="Z48" s="47"/>
      <c r="AA48" s="31"/>
      <c r="AB48" s="47"/>
      <c r="AC48" s="122"/>
      <c r="AD48" s="61"/>
      <c r="AE48" s="6"/>
      <c r="AF48" s="31"/>
      <c r="AG48" s="47"/>
      <c r="AH48" s="61"/>
      <c r="AI48" s="31"/>
      <c r="AJ48" s="47"/>
      <c r="AK48" s="122"/>
      <c r="AL48" s="47"/>
      <c r="AM48" s="61"/>
      <c r="AN48" s="47"/>
      <c r="AO48" s="31"/>
      <c r="AP48" s="61"/>
      <c r="AQ48" s="31"/>
      <c r="AR48" s="61"/>
      <c r="AS48" s="31"/>
      <c r="AT48" s="47"/>
      <c r="AU48" s="122"/>
      <c r="AV48" s="31"/>
      <c r="AW48" s="31"/>
      <c r="AX48" s="61"/>
      <c r="AY48" s="61"/>
      <c r="AZ48" s="61"/>
      <c r="BA48" s="61"/>
      <c r="BB48" s="61"/>
      <c r="BC48" s="61"/>
      <c r="BD48" s="61"/>
    </row>
    <row r="49" spans="1:56" s="50" customFormat="1" x14ac:dyDescent="0.25">
      <c r="A49" s="62" t="s">
        <v>695</v>
      </c>
      <c r="B49" s="62" t="s">
        <v>424</v>
      </c>
      <c r="C49" s="62" t="s">
        <v>204</v>
      </c>
      <c r="D49" s="161"/>
      <c r="E49" s="163">
        <f t="shared" si="6"/>
        <v>0</v>
      </c>
      <c r="F49" s="158">
        <f t="shared" si="11"/>
        <v>5</v>
      </c>
      <c r="G49" s="39">
        <v>5</v>
      </c>
      <c r="H49" s="67"/>
      <c r="I49" s="68">
        <v>0</v>
      </c>
      <c r="J49" s="69">
        <v>0</v>
      </c>
      <c r="K49" s="76"/>
      <c r="L49" s="4"/>
      <c r="M49" s="25">
        <f t="shared" si="7"/>
        <v>0</v>
      </c>
      <c r="N49" s="198">
        <f t="shared" si="8"/>
        <v>0</v>
      </c>
      <c r="O49" s="116">
        <f t="shared" si="9"/>
        <v>0</v>
      </c>
      <c r="P49" s="129">
        <f t="shared" si="10"/>
        <v>0</v>
      </c>
      <c r="Q49" s="76"/>
      <c r="R49" s="31"/>
      <c r="S49" s="47"/>
      <c r="T49" s="122"/>
      <c r="U49" s="31"/>
      <c r="V49" s="47"/>
      <c r="W49" s="109"/>
      <c r="X49" s="122"/>
      <c r="Y49" s="109"/>
      <c r="Z49" s="47"/>
      <c r="AA49" s="31"/>
      <c r="AB49" s="47"/>
      <c r="AC49" s="122"/>
      <c r="AD49" s="109"/>
      <c r="AE49" s="6"/>
      <c r="AF49" s="31"/>
      <c r="AG49" s="47"/>
      <c r="AH49" s="109"/>
      <c r="AI49" s="31"/>
      <c r="AJ49" s="47"/>
      <c r="AK49" s="122"/>
      <c r="AL49" s="47"/>
      <c r="AM49" s="109"/>
      <c r="AN49" s="47"/>
      <c r="AO49" s="31"/>
      <c r="AP49" s="109"/>
      <c r="AQ49" s="31"/>
      <c r="AR49" s="109"/>
      <c r="AS49" s="31"/>
      <c r="AT49" s="47"/>
      <c r="AU49" s="122"/>
      <c r="AV49" s="31"/>
      <c r="AW49" s="31"/>
      <c r="AX49" s="109"/>
      <c r="AY49" s="109"/>
      <c r="AZ49" s="109"/>
      <c r="BA49" s="109"/>
      <c r="BB49" s="109"/>
      <c r="BC49" s="109"/>
      <c r="BD49" s="109"/>
    </row>
    <row r="50" spans="1:56" x14ac:dyDescent="0.25">
      <c r="A50" s="62" t="s">
        <v>325</v>
      </c>
      <c r="B50" s="62" t="s">
        <v>161</v>
      </c>
      <c r="C50" s="62" t="s">
        <v>195</v>
      </c>
      <c r="D50" s="161"/>
      <c r="E50" s="163">
        <f t="shared" si="6"/>
        <v>0</v>
      </c>
      <c r="F50" s="158">
        <f t="shared" si="11"/>
        <v>8</v>
      </c>
      <c r="G50" s="39"/>
      <c r="H50" s="67"/>
      <c r="I50" s="68">
        <v>8</v>
      </c>
      <c r="J50" s="69">
        <v>0</v>
      </c>
      <c r="K50" s="76"/>
      <c r="L50" s="4"/>
      <c r="M50" s="25">
        <f t="shared" si="7"/>
        <v>0</v>
      </c>
      <c r="N50" s="198">
        <f t="shared" si="8"/>
        <v>0</v>
      </c>
      <c r="O50" s="116">
        <f t="shared" si="9"/>
        <v>0</v>
      </c>
      <c r="P50" s="129">
        <f t="shared" si="10"/>
        <v>0</v>
      </c>
      <c r="Q50" s="63"/>
      <c r="R50" s="31"/>
      <c r="S50" s="47"/>
      <c r="T50" s="122"/>
      <c r="U50" s="31"/>
      <c r="V50" s="47"/>
      <c r="W50" s="61"/>
      <c r="X50" s="122"/>
      <c r="Y50" s="61"/>
      <c r="Z50" s="47"/>
      <c r="AA50" s="31"/>
      <c r="AB50" s="47"/>
      <c r="AC50" s="122"/>
      <c r="AD50" s="61"/>
      <c r="AE50" s="6"/>
      <c r="AF50" s="31"/>
      <c r="AG50" s="47"/>
      <c r="AH50" s="61"/>
      <c r="AI50" s="31"/>
      <c r="AJ50" s="47"/>
      <c r="AK50" s="122"/>
      <c r="AL50" s="47"/>
      <c r="AM50" s="61"/>
      <c r="AN50" s="47"/>
      <c r="AO50" s="31"/>
      <c r="AP50" s="61"/>
      <c r="AQ50" s="31"/>
      <c r="AR50" s="61"/>
      <c r="AS50" s="31"/>
      <c r="AT50" s="47"/>
      <c r="AU50" s="122"/>
      <c r="AV50" s="31"/>
      <c r="AW50" s="31"/>
      <c r="AX50" s="61"/>
      <c r="AY50" s="61"/>
      <c r="AZ50" s="61"/>
      <c r="BA50" s="61"/>
      <c r="BB50" s="61"/>
      <c r="BC50" s="61"/>
      <c r="BD50" s="61"/>
    </row>
    <row r="51" spans="1:56" x14ac:dyDescent="0.25">
      <c r="A51" s="62" t="s">
        <v>326</v>
      </c>
      <c r="B51" s="62" t="s">
        <v>327</v>
      </c>
      <c r="C51" s="62" t="s">
        <v>65</v>
      </c>
      <c r="D51" s="161"/>
      <c r="E51" s="163">
        <f t="shared" si="6"/>
        <v>0</v>
      </c>
      <c r="F51" s="158">
        <f t="shared" si="11"/>
        <v>15</v>
      </c>
      <c r="G51" s="39"/>
      <c r="H51" s="67"/>
      <c r="I51" s="68">
        <v>15</v>
      </c>
      <c r="J51" s="69">
        <v>0</v>
      </c>
      <c r="K51" s="76"/>
      <c r="L51" s="4"/>
      <c r="M51" s="25">
        <f t="shared" si="7"/>
        <v>0</v>
      </c>
      <c r="N51" s="198">
        <f t="shared" si="8"/>
        <v>0</v>
      </c>
      <c r="O51" s="116">
        <f t="shared" si="9"/>
        <v>0</v>
      </c>
      <c r="P51" s="129">
        <f t="shared" si="10"/>
        <v>0</v>
      </c>
      <c r="Q51" s="63"/>
      <c r="R51" s="31"/>
      <c r="S51" s="47"/>
      <c r="T51" s="122"/>
      <c r="U51" s="31"/>
      <c r="V51" s="47"/>
      <c r="W51" s="61"/>
      <c r="X51" s="122"/>
      <c r="Y51" s="61"/>
      <c r="Z51" s="47"/>
      <c r="AA51" s="31"/>
      <c r="AB51" s="47"/>
      <c r="AC51" s="122"/>
      <c r="AD51" s="61"/>
      <c r="AE51" s="6"/>
      <c r="AF51" s="31"/>
      <c r="AG51" s="47"/>
      <c r="AH51" s="61"/>
      <c r="AI51" s="31"/>
      <c r="AJ51" s="47"/>
      <c r="AK51" s="122"/>
      <c r="AL51" s="47"/>
      <c r="AM51" s="61"/>
      <c r="AN51" s="47"/>
      <c r="AO51" s="31"/>
      <c r="AP51" s="61"/>
      <c r="AQ51" s="31"/>
      <c r="AR51" s="61"/>
      <c r="AS51" s="31"/>
      <c r="AT51" s="47"/>
      <c r="AU51" s="122"/>
      <c r="AV51" s="31"/>
      <c r="AW51" s="31"/>
      <c r="AX51" s="61"/>
      <c r="AY51" s="61"/>
      <c r="AZ51" s="61"/>
      <c r="BA51" s="61"/>
      <c r="BB51" s="61"/>
      <c r="BC51" s="61"/>
      <c r="BD51" s="61"/>
    </row>
    <row r="52" spans="1:56" x14ac:dyDescent="0.25">
      <c r="A52" s="62" t="s">
        <v>328</v>
      </c>
      <c r="B52" s="62" t="s">
        <v>185</v>
      </c>
      <c r="C52" s="62" t="s">
        <v>60</v>
      </c>
      <c r="D52" s="161"/>
      <c r="E52" s="163">
        <f t="shared" si="6"/>
        <v>0</v>
      </c>
      <c r="F52" s="158">
        <f t="shared" si="11"/>
        <v>15</v>
      </c>
      <c r="G52" s="39"/>
      <c r="H52" s="67"/>
      <c r="I52" s="68">
        <v>0</v>
      </c>
      <c r="J52" s="69">
        <v>15</v>
      </c>
      <c r="K52" s="76"/>
      <c r="L52" s="4"/>
      <c r="M52" s="25">
        <f t="shared" si="7"/>
        <v>0</v>
      </c>
      <c r="N52" s="198">
        <f t="shared" si="8"/>
        <v>0</v>
      </c>
      <c r="O52" s="116">
        <f t="shared" si="9"/>
        <v>0</v>
      </c>
      <c r="P52" s="129">
        <f t="shared" si="10"/>
        <v>0</v>
      </c>
      <c r="Q52" s="63"/>
      <c r="R52" s="31"/>
      <c r="S52" s="47"/>
      <c r="T52" s="122"/>
      <c r="U52" s="31"/>
      <c r="V52" s="47"/>
      <c r="W52" s="61"/>
      <c r="X52" s="122"/>
      <c r="Y52" s="61"/>
      <c r="Z52" s="47"/>
      <c r="AA52" s="31"/>
      <c r="AB52" s="47"/>
      <c r="AC52" s="122"/>
      <c r="AD52" s="61"/>
      <c r="AE52" s="6"/>
      <c r="AF52" s="31"/>
      <c r="AG52" s="47"/>
      <c r="AH52" s="61"/>
      <c r="AI52" s="31"/>
      <c r="AJ52" s="47"/>
      <c r="AK52" s="122"/>
      <c r="AL52" s="47"/>
      <c r="AM52" s="61"/>
      <c r="AN52" s="47"/>
      <c r="AO52" s="31"/>
      <c r="AP52" s="61"/>
      <c r="AQ52" s="31"/>
      <c r="AR52" s="61"/>
      <c r="AS52" s="31"/>
      <c r="AT52" s="47"/>
      <c r="AU52" s="122"/>
      <c r="AV52" s="31"/>
      <c r="AW52" s="31"/>
      <c r="AX52" s="61"/>
      <c r="AY52" s="61"/>
      <c r="AZ52" s="61"/>
      <c r="BA52" s="61"/>
      <c r="BB52" s="61"/>
      <c r="BC52" s="61"/>
      <c r="BD52" s="61"/>
    </row>
    <row r="53" spans="1:56" x14ac:dyDescent="0.25">
      <c r="A53" s="62" t="s">
        <v>332</v>
      </c>
      <c r="B53" s="62" t="s">
        <v>264</v>
      </c>
      <c r="C53" s="62" t="s">
        <v>73</v>
      </c>
      <c r="D53" s="161"/>
      <c r="E53" s="163">
        <f t="shared" si="6"/>
        <v>0</v>
      </c>
      <c r="F53" s="158">
        <f t="shared" si="11"/>
        <v>10</v>
      </c>
      <c r="G53" s="39"/>
      <c r="H53" s="67"/>
      <c r="I53" s="68">
        <v>10</v>
      </c>
      <c r="J53" s="69">
        <v>0</v>
      </c>
      <c r="K53" s="76"/>
      <c r="L53" s="4"/>
      <c r="M53" s="25">
        <f t="shared" si="7"/>
        <v>0</v>
      </c>
      <c r="N53" s="198">
        <f t="shared" si="8"/>
        <v>0</v>
      </c>
      <c r="O53" s="116">
        <f t="shared" si="9"/>
        <v>0</v>
      </c>
      <c r="P53" s="129">
        <f t="shared" si="10"/>
        <v>0</v>
      </c>
      <c r="Q53" s="63"/>
      <c r="R53" s="31"/>
      <c r="S53" s="47"/>
      <c r="T53" s="122"/>
      <c r="U53" s="31"/>
      <c r="V53" s="47"/>
      <c r="W53" s="61"/>
      <c r="X53" s="122"/>
      <c r="Y53" s="61"/>
      <c r="Z53" s="47"/>
      <c r="AA53" s="31"/>
      <c r="AB53" s="47"/>
      <c r="AC53" s="122"/>
      <c r="AD53" s="61"/>
      <c r="AE53" s="6"/>
      <c r="AF53" s="31"/>
      <c r="AG53" s="47"/>
      <c r="AH53" s="61"/>
      <c r="AI53" s="31"/>
      <c r="AJ53" s="47"/>
      <c r="AK53" s="122"/>
      <c r="AL53" s="47"/>
      <c r="AM53" s="61"/>
      <c r="AN53" s="47"/>
      <c r="AO53" s="31"/>
      <c r="AP53" s="61"/>
      <c r="AQ53" s="31"/>
      <c r="AR53" s="61"/>
      <c r="AS53" s="31"/>
      <c r="AT53" s="47"/>
      <c r="AU53" s="122"/>
      <c r="AV53" s="31"/>
      <c r="AW53" s="31"/>
      <c r="AX53" s="61"/>
      <c r="AY53" s="61"/>
      <c r="AZ53" s="61"/>
      <c r="BA53" s="61"/>
      <c r="BB53" s="61"/>
      <c r="BC53" s="61"/>
      <c r="BD53" s="61"/>
    </row>
    <row r="54" spans="1:56" x14ac:dyDescent="0.25">
      <c r="A54" s="62" t="s">
        <v>333</v>
      </c>
      <c r="B54" s="62" t="s">
        <v>334</v>
      </c>
      <c r="C54" s="62" t="s">
        <v>50</v>
      </c>
      <c r="D54" s="161"/>
      <c r="E54" s="163">
        <f t="shared" si="6"/>
        <v>0</v>
      </c>
      <c r="F54" s="158">
        <f t="shared" si="11"/>
        <v>10</v>
      </c>
      <c r="G54" s="39"/>
      <c r="H54" s="67"/>
      <c r="I54" s="68">
        <v>0</v>
      </c>
      <c r="J54" s="69">
        <v>10</v>
      </c>
      <c r="K54" s="76"/>
      <c r="L54" s="4"/>
      <c r="M54" s="25">
        <f t="shared" si="7"/>
        <v>0</v>
      </c>
      <c r="N54" s="198">
        <f t="shared" si="8"/>
        <v>0</v>
      </c>
      <c r="O54" s="116">
        <f t="shared" si="9"/>
        <v>0</v>
      </c>
      <c r="P54" s="129">
        <f t="shared" si="10"/>
        <v>0</v>
      </c>
      <c r="Q54" s="63"/>
      <c r="R54" s="31"/>
      <c r="S54" s="47"/>
      <c r="T54" s="122"/>
      <c r="U54" s="31"/>
      <c r="V54" s="47"/>
      <c r="W54" s="61"/>
      <c r="X54" s="122"/>
      <c r="Y54" s="61"/>
      <c r="Z54" s="47"/>
      <c r="AA54" s="31"/>
      <c r="AB54" s="47"/>
      <c r="AC54" s="122"/>
      <c r="AD54" s="61"/>
      <c r="AE54" s="6"/>
      <c r="AF54" s="31"/>
      <c r="AG54" s="47"/>
      <c r="AH54" s="61"/>
      <c r="AI54" s="31"/>
      <c r="AJ54" s="47"/>
      <c r="AK54" s="122"/>
      <c r="AL54" s="47"/>
      <c r="AM54" s="61"/>
      <c r="AN54" s="47"/>
      <c r="AO54" s="31"/>
      <c r="AP54" s="61"/>
      <c r="AQ54" s="31"/>
      <c r="AR54" s="61"/>
      <c r="AS54" s="31"/>
      <c r="AT54" s="47"/>
      <c r="AU54" s="122"/>
      <c r="AV54" s="31"/>
      <c r="AW54" s="31"/>
      <c r="AX54" s="61"/>
      <c r="AY54" s="61"/>
      <c r="AZ54" s="61"/>
      <c r="BA54" s="61"/>
      <c r="BB54" s="61"/>
      <c r="BC54" s="61"/>
      <c r="BD54" s="61"/>
    </row>
    <row r="55" spans="1:56" x14ac:dyDescent="0.25">
      <c r="A55" s="62" t="s">
        <v>336</v>
      </c>
      <c r="B55" s="62" t="s">
        <v>337</v>
      </c>
      <c r="C55" s="62" t="s">
        <v>95</v>
      </c>
      <c r="D55" s="161"/>
      <c r="E55" s="163">
        <f t="shared" si="6"/>
        <v>0</v>
      </c>
      <c r="F55" s="158">
        <f t="shared" si="11"/>
        <v>10</v>
      </c>
      <c r="G55" s="39"/>
      <c r="H55" s="67"/>
      <c r="I55" s="68">
        <v>6</v>
      </c>
      <c r="J55" s="69">
        <v>4</v>
      </c>
      <c r="K55" s="76"/>
      <c r="L55" s="4"/>
      <c r="M55" s="25">
        <f t="shared" si="7"/>
        <v>0</v>
      </c>
      <c r="N55" s="198">
        <f t="shared" si="8"/>
        <v>0</v>
      </c>
      <c r="O55" s="116">
        <f t="shared" si="9"/>
        <v>0</v>
      </c>
      <c r="P55" s="129">
        <f t="shared" si="10"/>
        <v>0</v>
      </c>
      <c r="Q55" s="63"/>
      <c r="R55" s="31"/>
      <c r="S55" s="47"/>
      <c r="T55" s="122"/>
      <c r="U55" s="31"/>
      <c r="V55" s="47"/>
      <c r="W55" s="61"/>
      <c r="X55" s="122"/>
      <c r="Y55" s="61"/>
      <c r="Z55" s="47"/>
      <c r="AA55" s="31"/>
      <c r="AB55" s="47"/>
      <c r="AC55" s="122"/>
      <c r="AD55" s="61"/>
      <c r="AE55" s="6"/>
      <c r="AF55" s="31"/>
      <c r="AG55" s="47"/>
      <c r="AH55" s="61"/>
      <c r="AI55" s="31"/>
      <c r="AJ55" s="47"/>
      <c r="AK55" s="122"/>
      <c r="AL55" s="47"/>
      <c r="AM55" s="61"/>
      <c r="AN55" s="47"/>
      <c r="AO55" s="31"/>
      <c r="AP55" s="61"/>
      <c r="AQ55" s="31"/>
      <c r="AR55" s="61"/>
      <c r="AS55" s="31"/>
      <c r="AT55" s="47"/>
      <c r="AU55" s="122"/>
      <c r="AV55" s="31"/>
      <c r="AW55" s="31"/>
      <c r="AX55" s="61"/>
      <c r="AY55" s="61"/>
      <c r="AZ55" s="61"/>
      <c r="BA55" s="61"/>
      <c r="BB55" s="61"/>
      <c r="BC55" s="61"/>
      <c r="BD55" s="61"/>
    </row>
    <row r="56" spans="1:56" x14ac:dyDescent="0.25">
      <c r="A56" s="62" t="s">
        <v>339</v>
      </c>
      <c r="B56" s="62" t="s">
        <v>340</v>
      </c>
      <c r="C56" s="62" t="s">
        <v>179</v>
      </c>
      <c r="D56" s="161"/>
      <c r="E56" s="163">
        <f t="shared" si="6"/>
        <v>0</v>
      </c>
      <c r="F56" s="158">
        <f t="shared" si="11"/>
        <v>8</v>
      </c>
      <c r="G56" s="39"/>
      <c r="H56" s="67"/>
      <c r="I56" s="68">
        <v>8</v>
      </c>
      <c r="J56" s="69">
        <v>0</v>
      </c>
      <c r="K56" s="76"/>
      <c r="L56" s="4"/>
      <c r="M56" s="25">
        <f t="shared" si="7"/>
        <v>0</v>
      </c>
      <c r="N56" s="198">
        <f t="shared" si="8"/>
        <v>0</v>
      </c>
      <c r="O56" s="116">
        <f t="shared" si="9"/>
        <v>0</v>
      </c>
      <c r="P56" s="129">
        <f t="shared" si="10"/>
        <v>0</v>
      </c>
      <c r="Q56" s="63"/>
      <c r="R56" s="31"/>
      <c r="S56" s="47"/>
      <c r="T56" s="122"/>
      <c r="U56" s="31"/>
      <c r="V56" s="47"/>
      <c r="W56" s="61"/>
      <c r="X56" s="122"/>
      <c r="Y56" s="61"/>
      <c r="Z56" s="47"/>
      <c r="AA56" s="31"/>
      <c r="AB56" s="47"/>
      <c r="AC56" s="122"/>
      <c r="AD56" s="61"/>
      <c r="AE56" s="6"/>
      <c r="AF56" s="31"/>
      <c r="AG56" s="47"/>
      <c r="AH56" s="61"/>
      <c r="AI56" s="31"/>
      <c r="AJ56" s="47"/>
      <c r="AK56" s="122"/>
      <c r="AL56" s="47"/>
      <c r="AM56" s="61"/>
      <c r="AN56" s="47"/>
      <c r="AO56" s="31"/>
      <c r="AP56" s="61"/>
      <c r="AQ56" s="31"/>
      <c r="AR56" s="61"/>
      <c r="AS56" s="31"/>
      <c r="AT56" s="47"/>
      <c r="AU56" s="122"/>
      <c r="AV56" s="31"/>
      <c r="AW56" s="31"/>
      <c r="AX56" s="61"/>
      <c r="AY56" s="61"/>
      <c r="AZ56" s="61"/>
      <c r="BA56" s="61"/>
      <c r="BB56" s="61"/>
      <c r="BC56" s="61"/>
      <c r="BD56" s="61"/>
    </row>
    <row r="57" spans="1:56" x14ac:dyDescent="0.25">
      <c r="A57" s="62" t="s">
        <v>341</v>
      </c>
      <c r="B57" s="62" t="s">
        <v>342</v>
      </c>
      <c r="C57" s="62" t="s">
        <v>58</v>
      </c>
      <c r="D57" s="161"/>
      <c r="E57" s="163">
        <f t="shared" si="6"/>
        <v>0</v>
      </c>
      <c r="F57" s="158">
        <f t="shared" si="11"/>
        <v>8</v>
      </c>
      <c r="G57" s="39"/>
      <c r="H57" s="67"/>
      <c r="I57" s="68">
        <v>4</v>
      </c>
      <c r="J57" s="69">
        <v>4</v>
      </c>
      <c r="K57" s="76"/>
      <c r="L57" s="4"/>
      <c r="M57" s="25">
        <f t="shared" si="7"/>
        <v>0</v>
      </c>
      <c r="N57" s="198">
        <f t="shared" si="8"/>
        <v>0</v>
      </c>
      <c r="O57" s="116">
        <f t="shared" si="9"/>
        <v>0</v>
      </c>
      <c r="P57" s="129">
        <f t="shared" si="10"/>
        <v>0</v>
      </c>
      <c r="Q57" s="63"/>
      <c r="R57" s="31"/>
      <c r="S57" s="47"/>
      <c r="T57" s="122"/>
      <c r="U57" s="31"/>
      <c r="V57" s="47"/>
      <c r="W57" s="61"/>
      <c r="X57" s="122"/>
      <c r="Y57" s="61"/>
      <c r="Z57" s="47"/>
      <c r="AA57" s="31"/>
      <c r="AB57" s="47"/>
      <c r="AC57" s="122"/>
      <c r="AD57" s="61"/>
      <c r="AE57" s="6"/>
      <c r="AF57" s="31"/>
      <c r="AG57" s="47"/>
      <c r="AH57" s="61"/>
      <c r="AI57" s="31"/>
      <c r="AJ57" s="47"/>
      <c r="AK57" s="122"/>
      <c r="AL57" s="47"/>
      <c r="AM57" s="61"/>
      <c r="AN57" s="47"/>
      <c r="AO57" s="31"/>
      <c r="AP57" s="61"/>
      <c r="AQ57" s="31"/>
      <c r="AR57" s="61"/>
      <c r="AS57" s="31"/>
      <c r="AT57" s="47"/>
      <c r="AU57" s="122"/>
      <c r="AV57" s="31"/>
      <c r="AW57" s="31"/>
      <c r="AX57" s="61"/>
      <c r="AY57" s="61"/>
      <c r="AZ57" s="61"/>
      <c r="BA57" s="61"/>
      <c r="BB57" s="61"/>
      <c r="BC57" s="61"/>
      <c r="BD57" s="61"/>
    </row>
    <row r="58" spans="1:56" s="50" customFormat="1" x14ac:dyDescent="0.25">
      <c r="A58" s="62" t="s">
        <v>343</v>
      </c>
      <c r="B58" s="62" t="s">
        <v>344</v>
      </c>
      <c r="C58" s="62" t="s">
        <v>59</v>
      </c>
      <c r="D58" s="161"/>
      <c r="E58" s="163">
        <f t="shared" si="6"/>
        <v>0</v>
      </c>
      <c r="F58" s="158">
        <f t="shared" si="11"/>
        <v>6</v>
      </c>
      <c r="G58" s="39"/>
      <c r="H58" s="67"/>
      <c r="I58" s="68">
        <v>0</v>
      </c>
      <c r="J58" s="69">
        <v>6</v>
      </c>
      <c r="K58" s="76"/>
      <c r="L58" s="4"/>
      <c r="M58" s="25">
        <f t="shared" si="7"/>
        <v>0</v>
      </c>
      <c r="N58" s="198">
        <f t="shared" si="8"/>
        <v>0</v>
      </c>
      <c r="O58" s="116">
        <f t="shared" si="9"/>
        <v>0</v>
      </c>
      <c r="P58" s="129">
        <f t="shared" si="10"/>
        <v>0</v>
      </c>
      <c r="Q58" s="76"/>
      <c r="R58" s="31"/>
      <c r="S58" s="47"/>
      <c r="T58" s="122"/>
      <c r="U58" s="31"/>
      <c r="V58" s="47"/>
      <c r="W58" s="109"/>
      <c r="X58" s="122"/>
      <c r="Y58" s="109"/>
      <c r="Z58" s="47"/>
      <c r="AA58" s="31"/>
      <c r="AB58" s="47"/>
      <c r="AC58" s="122"/>
      <c r="AD58" s="109"/>
      <c r="AE58" s="6"/>
      <c r="AF58" s="31"/>
      <c r="AG58" s="47"/>
      <c r="AH58" s="109"/>
      <c r="AI58" s="31"/>
      <c r="AJ58" s="47"/>
      <c r="AK58" s="122"/>
      <c r="AL58" s="47"/>
      <c r="AM58" s="109"/>
      <c r="AN58" s="47"/>
      <c r="AO58" s="31"/>
      <c r="AP58" s="109"/>
      <c r="AQ58" s="31"/>
      <c r="AR58" s="109"/>
      <c r="AS58" s="31"/>
      <c r="AT58" s="47"/>
      <c r="AU58" s="122"/>
      <c r="AV58" s="31"/>
      <c r="AW58" s="31"/>
      <c r="AX58" s="109"/>
      <c r="AY58" s="109"/>
      <c r="AZ58" s="109"/>
      <c r="BA58" s="109"/>
      <c r="BB58" s="109"/>
      <c r="BC58" s="109"/>
      <c r="BD58" s="109"/>
    </row>
    <row r="59" spans="1:56" x14ac:dyDescent="0.25">
      <c r="A59" s="62" t="s">
        <v>346</v>
      </c>
      <c r="B59" s="62" t="s">
        <v>137</v>
      </c>
      <c r="C59" s="62" t="s">
        <v>50</v>
      </c>
      <c r="D59" s="161"/>
      <c r="E59" s="163">
        <f t="shared" si="6"/>
        <v>0</v>
      </c>
      <c r="F59" s="158">
        <f t="shared" si="11"/>
        <v>4</v>
      </c>
      <c r="G59" s="39"/>
      <c r="H59" s="67"/>
      <c r="I59" s="68">
        <v>4</v>
      </c>
      <c r="J59" s="69">
        <v>0</v>
      </c>
      <c r="K59" s="76"/>
      <c r="L59" s="4"/>
      <c r="M59" s="25">
        <f t="shared" si="7"/>
        <v>0</v>
      </c>
      <c r="N59" s="198">
        <f t="shared" si="8"/>
        <v>0</v>
      </c>
      <c r="O59" s="116">
        <f t="shared" si="9"/>
        <v>0</v>
      </c>
      <c r="P59" s="129">
        <f t="shared" si="10"/>
        <v>0</v>
      </c>
      <c r="Q59" s="63"/>
      <c r="R59" s="31"/>
      <c r="S59" s="47"/>
      <c r="T59" s="122"/>
      <c r="U59" s="31"/>
      <c r="V59" s="47"/>
      <c r="W59" s="61"/>
      <c r="X59" s="122"/>
      <c r="Y59" s="61"/>
      <c r="Z59" s="47"/>
      <c r="AA59" s="31"/>
      <c r="AB59" s="47"/>
      <c r="AC59" s="122"/>
      <c r="AD59" s="61"/>
      <c r="AE59" s="6"/>
      <c r="AF59" s="31"/>
      <c r="AG59" s="47"/>
      <c r="AH59" s="61"/>
      <c r="AI59" s="31"/>
      <c r="AJ59" s="47"/>
      <c r="AK59" s="122"/>
      <c r="AL59" s="47"/>
      <c r="AM59" s="61"/>
      <c r="AN59" s="47"/>
      <c r="AO59" s="31"/>
      <c r="AP59" s="61"/>
      <c r="AQ59" s="31"/>
      <c r="AR59" s="61"/>
      <c r="AS59" s="31"/>
      <c r="AT59" s="47"/>
      <c r="AU59" s="122"/>
      <c r="AV59" s="31"/>
      <c r="AW59" s="31"/>
      <c r="AX59" s="61"/>
      <c r="AY59" s="61"/>
      <c r="AZ59" s="61"/>
      <c r="BA59" s="61"/>
      <c r="BB59" s="61"/>
      <c r="BC59" s="61"/>
      <c r="BD59" s="61"/>
    </row>
    <row r="60" spans="1:56" x14ac:dyDescent="0.25">
      <c r="A60" s="62" t="s">
        <v>347</v>
      </c>
      <c r="B60" s="62" t="s">
        <v>297</v>
      </c>
      <c r="C60" s="62" t="s">
        <v>107</v>
      </c>
      <c r="D60" s="161"/>
      <c r="E60" s="163">
        <f t="shared" si="6"/>
        <v>0</v>
      </c>
      <c r="F60" s="158">
        <f t="shared" si="11"/>
        <v>4</v>
      </c>
      <c r="G60" s="39"/>
      <c r="H60" s="67"/>
      <c r="I60" s="68">
        <v>4</v>
      </c>
      <c r="J60" s="69">
        <v>0</v>
      </c>
      <c r="K60" s="76"/>
      <c r="L60" s="4"/>
      <c r="M60" s="25">
        <f t="shared" si="7"/>
        <v>0</v>
      </c>
      <c r="N60" s="198">
        <f t="shared" si="8"/>
        <v>0</v>
      </c>
      <c r="O60" s="116">
        <f t="shared" si="9"/>
        <v>0</v>
      </c>
      <c r="P60" s="129">
        <f t="shared" si="10"/>
        <v>0</v>
      </c>
      <c r="Q60" s="63"/>
      <c r="R60" s="31"/>
      <c r="S60" s="47"/>
      <c r="T60" s="122"/>
      <c r="U60" s="31"/>
      <c r="V60" s="47"/>
      <c r="W60" s="61"/>
      <c r="X60" s="122"/>
      <c r="Y60" s="61"/>
      <c r="Z60" s="47"/>
      <c r="AA60" s="31"/>
      <c r="AB60" s="47"/>
      <c r="AC60" s="122"/>
      <c r="AD60" s="61"/>
      <c r="AE60" s="6"/>
      <c r="AF60" s="31"/>
      <c r="AG60" s="47"/>
      <c r="AH60" s="61"/>
      <c r="AI60" s="31"/>
      <c r="AJ60" s="47"/>
      <c r="AK60" s="122"/>
      <c r="AL60" s="47"/>
      <c r="AM60" s="61"/>
      <c r="AN60" s="47"/>
      <c r="AO60" s="31"/>
      <c r="AP60" s="61"/>
      <c r="AQ60" s="31"/>
      <c r="AR60" s="61"/>
      <c r="AS60" s="31"/>
      <c r="AT60" s="47"/>
      <c r="AU60" s="122"/>
      <c r="AV60" s="31"/>
      <c r="AW60" s="31"/>
      <c r="AX60" s="61"/>
      <c r="AY60" s="61"/>
      <c r="AZ60" s="61"/>
      <c r="BA60" s="61"/>
      <c r="BB60" s="61"/>
      <c r="BC60" s="61"/>
      <c r="BD60" s="61"/>
    </row>
    <row r="61" spans="1:56" x14ac:dyDescent="0.25">
      <c r="A61" s="62" t="s">
        <v>350</v>
      </c>
      <c r="B61" s="62" t="s">
        <v>351</v>
      </c>
      <c r="C61" s="62" t="s">
        <v>195</v>
      </c>
      <c r="D61" s="161"/>
      <c r="E61" s="163">
        <f t="shared" si="6"/>
        <v>0</v>
      </c>
      <c r="F61" s="158">
        <f t="shared" si="11"/>
        <v>2</v>
      </c>
      <c r="G61" s="39"/>
      <c r="H61" s="67"/>
      <c r="I61" s="68">
        <v>2</v>
      </c>
      <c r="J61" s="69">
        <v>0</v>
      </c>
      <c r="K61" s="76"/>
      <c r="L61" s="4"/>
      <c r="M61" s="25">
        <f t="shared" si="7"/>
        <v>0</v>
      </c>
      <c r="N61" s="198">
        <f t="shared" si="8"/>
        <v>0</v>
      </c>
      <c r="O61" s="116">
        <f t="shared" si="9"/>
        <v>0</v>
      </c>
      <c r="P61" s="129">
        <f t="shared" si="10"/>
        <v>0</v>
      </c>
      <c r="Q61" s="63"/>
      <c r="R61" s="31"/>
      <c r="S61" s="47"/>
      <c r="T61" s="122"/>
      <c r="U61" s="31"/>
      <c r="V61" s="47"/>
      <c r="W61" s="61"/>
      <c r="X61" s="122"/>
      <c r="Y61" s="61"/>
      <c r="Z61" s="47"/>
      <c r="AA61" s="31"/>
      <c r="AB61" s="47"/>
      <c r="AC61" s="122"/>
      <c r="AD61" s="61"/>
      <c r="AE61" s="6"/>
      <c r="AF61" s="31"/>
      <c r="AG61" s="47"/>
      <c r="AH61" s="61"/>
      <c r="AI61" s="31"/>
      <c r="AJ61" s="47"/>
      <c r="AK61" s="122"/>
      <c r="AL61" s="47"/>
      <c r="AM61" s="61"/>
      <c r="AN61" s="47"/>
      <c r="AO61" s="31"/>
      <c r="AP61" s="61"/>
      <c r="AQ61" s="31"/>
      <c r="AR61" s="61"/>
      <c r="AS61" s="31"/>
      <c r="AT61" s="47"/>
      <c r="AU61" s="122"/>
      <c r="AV61" s="31"/>
      <c r="AW61" s="31"/>
      <c r="AX61" s="61"/>
      <c r="AY61" s="61"/>
      <c r="AZ61" s="61"/>
      <c r="BA61" s="61"/>
      <c r="BB61" s="61"/>
      <c r="BC61" s="61"/>
      <c r="BD61" s="61"/>
    </row>
    <row r="62" spans="1:56" x14ac:dyDescent="0.25">
      <c r="A62" s="62" t="s">
        <v>352</v>
      </c>
      <c r="B62" s="62" t="s">
        <v>181</v>
      </c>
      <c r="C62" s="62" t="s">
        <v>102</v>
      </c>
      <c r="D62" s="161"/>
      <c r="E62" s="163">
        <f t="shared" si="6"/>
        <v>0</v>
      </c>
      <c r="F62" s="158">
        <f t="shared" si="11"/>
        <v>1</v>
      </c>
      <c r="G62" s="39"/>
      <c r="H62" s="67"/>
      <c r="I62" s="68">
        <v>1</v>
      </c>
      <c r="J62" s="69">
        <v>0</v>
      </c>
      <c r="K62" s="76"/>
      <c r="L62" s="4"/>
      <c r="M62" s="25">
        <f t="shared" si="7"/>
        <v>0</v>
      </c>
      <c r="N62" s="198">
        <f t="shared" si="8"/>
        <v>0</v>
      </c>
      <c r="O62" s="116">
        <f t="shared" si="9"/>
        <v>0</v>
      </c>
      <c r="P62" s="129">
        <f t="shared" si="10"/>
        <v>0</v>
      </c>
      <c r="Q62" s="63"/>
      <c r="R62" s="31"/>
      <c r="S62" s="47"/>
      <c r="T62" s="122"/>
      <c r="U62" s="31"/>
      <c r="V62" s="47"/>
      <c r="W62" s="61"/>
      <c r="X62" s="122"/>
      <c r="Y62" s="61"/>
      <c r="Z62" s="47"/>
      <c r="AA62" s="31"/>
      <c r="AB62" s="47"/>
      <c r="AC62" s="122"/>
      <c r="AD62" s="61"/>
      <c r="AE62" s="6"/>
      <c r="AF62" s="31"/>
      <c r="AG62" s="47"/>
      <c r="AH62" s="61"/>
      <c r="AI62" s="31"/>
      <c r="AJ62" s="47"/>
      <c r="AK62" s="122"/>
      <c r="AL62" s="47"/>
      <c r="AM62" s="61"/>
      <c r="AN62" s="47"/>
      <c r="AO62" s="31"/>
      <c r="AP62" s="61"/>
      <c r="AQ62" s="31"/>
      <c r="AR62" s="61"/>
      <c r="AS62" s="31"/>
      <c r="AT62" s="47"/>
      <c r="AU62" s="122"/>
      <c r="AV62" s="31"/>
      <c r="AW62" s="31"/>
      <c r="AX62" s="61"/>
      <c r="AY62" s="61"/>
      <c r="AZ62" s="61"/>
      <c r="BA62" s="61"/>
      <c r="BB62" s="61"/>
      <c r="BC62" s="61"/>
      <c r="BD62" s="61"/>
    </row>
    <row r="63" spans="1:56" x14ac:dyDescent="0.25">
      <c r="A63" s="62" t="s">
        <v>353</v>
      </c>
      <c r="B63" s="62" t="s">
        <v>354</v>
      </c>
      <c r="C63" s="62" t="s">
        <v>53</v>
      </c>
      <c r="D63" s="161"/>
      <c r="E63" s="163">
        <f t="shared" si="6"/>
        <v>0</v>
      </c>
      <c r="F63" s="158">
        <f t="shared" si="11"/>
        <v>0</v>
      </c>
      <c r="G63" s="39"/>
      <c r="H63" s="67"/>
      <c r="I63" s="68">
        <v>0</v>
      </c>
      <c r="J63" s="69">
        <v>0</v>
      </c>
      <c r="K63" s="76"/>
      <c r="L63" s="4"/>
      <c r="M63" s="25">
        <f t="shared" si="7"/>
        <v>0</v>
      </c>
      <c r="N63" s="198">
        <f t="shared" si="8"/>
        <v>0</v>
      </c>
      <c r="O63" s="116">
        <f t="shared" si="9"/>
        <v>0</v>
      </c>
      <c r="P63" s="129">
        <f t="shared" si="10"/>
        <v>0</v>
      </c>
      <c r="Q63" s="63"/>
      <c r="R63" s="31"/>
      <c r="S63" s="47"/>
      <c r="T63" s="122"/>
      <c r="U63" s="31"/>
      <c r="V63" s="47"/>
      <c r="W63" s="61"/>
      <c r="X63" s="122"/>
      <c r="Y63" s="61"/>
      <c r="Z63" s="47"/>
      <c r="AA63" s="31"/>
      <c r="AB63" s="47"/>
      <c r="AC63" s="122"/>
      <c r="AD63" s="61"/>
      <c r="AE63" s="6"/>
      <c r="AF63" s="31"/>
      <c r="AG63" s="47"/>
      <c r="AH63" s="61"/>
      <c r="AI63" s="31"/>
      <c r="AJ63" s="47"/>
      <c r="AK63" s="122"/>
      <c r="AL63" s="47"/>
      <c r="AM63" s="61"/>
      <c r="AN63" s="47"/>
      <c r="AO63" s="31"/>
      <c r="AP63" s="61"/>
      <c r="AQ63" s="31"/>
      <c r="AR63" s="61"/>
      <c r="AS63" s="31"/>
      <c r="AT63" s="47"/>
      <c r="AU63" s="122"/>
      <c r="AV63" s="31"/>
      <c r="AW63" s="31"/>
      <c r="AX63" s="61"/>
      <c r="AY63" s="61"/>
      <c r="AZ63" s="61"/>
      <c r="BA63" s="61"/>
      <c r="BB63" s="61"/>
      <c r="BC63" s="61"/>
      <c r="BD63" s="61"/>
    </row>
    <row r="64" spans="1:56" x14ac:dyDescent="0.25">
      <c r="A64" s="62" t="s">
        <v>358</v>
      </c>
      <c r="B64" s="62" t="s">
        <v>302</v>
      </c>
      <c r="C64" s="62" t="s">
        <v>52</v>
      </c>
      <c r="D64" s="161"/>
      <c r="E64" s="163">
        <f t="shared" si="6"/>
        <v>0</v>
      </c>
      <c r="F64" s="158">
        <f t="shared" si="11"/>
        <v>0</v>
      </c>
      <c r="G64" s="39"/>
      <c r="H64" s="67"/>
      <c r="I64" s="68">
        <v>0</v>
      </c>
      <c r="J64" s="69">
        <v>0</v>
      </c>
      <c r="K64" s="76"/>
      <c r="L64" s="4"/>
      <c r="M64" s="25">
        <f t="shared" si="7"/>
        <v>0</v>
      </c>
      <c r="N64" s="198">
        <f t="shared" si="8"/>
        <v>0</v>
      </c>
      <c r="O64" s="116">
        <f t="shared" si="9"/>
        <v>0</v>
      </c>
      <c r="P64" s="129">
        <f t="shared" si="10"/>
        <v>0</v>
      </c>
      <c r="Q64" s="63"/>
      <c r="R64" s="31"/>
      <c r="S64" s="47"/>
      <c r="T64" s="122"/>
      <c r="U64" s="31"/>
      <c r="V64" s="47"/>
      <c r="W64" s="61"/>
      <c r="X64" s="122"/>
      <c r="Y64" s="61"/>
      <c r="Z64" s="47"/>
      <c r="AA64" s="31"/>
      <c r="AB64" s="47"/>
      <c r="AC64" s="122"/>
      <c r="AD64" s="61"/>
      <c r="AE64" s="6"/>
      <c r="AF64" s="31"/>
      <c r="AG64" s="47"/>
      <c r="AH64" s="61"/>
      <c r="AI64" s="31"/>
      <c r="AJ64" s="47"/>
      <c r="AK64" s="122"/>
      <c r="AL64" s="47"/>
      <c r="AM64" s="61"/>
      <c r="AN64" s="47"/>
      <c r="AO64" s="31"/>
      <c r="AP64" s="61"/>
      <c r="AQ64" s="31"/>
      <c r="AR64" s="61"/>
      <c r="AS64" s="31"/>
      <c r="AT64" s="47"/>
      <c r="AU64" s="122"/>
      <c r="AV64" s="31"/>
      <c r="AW64" s="31"/>
      <c r="AX64" s="61"/>
      <c r="AY64" s="61"/>
      <c r="AZ64" s="61"/>
      <c r="BA64" s="61"/>
      <c r="BB64" s="61"/>
      <c r="BC64" s="61"/>
      <c r="BD64" s="61"/>
    </row>
    <row r="65" spans="1:56" x14ac:dyDescent="0.25">
      <c r="A65" s="62" t="s">
        <v>361</v>
      </c>
      <c r="B65" s="62" t="s">
        <v>362</v>
      </c>
      <c r="C65" s="62" t="s">
        <v>47</v>
      </c>
      <c r="D65" s="161"/>
      <c r="E65" s="163">
        <f t="shared" si="6"/>
        <v>0</v>
      </c>
      <c r="F65" s="158">
        <f t="shared" si="11"/>
        <v>0</v>
      </c>
      <c r="G65" s="39"/>
      <c r="H65" s="67"/>
      <c r="I65" s="68">
        <v>0</v>
      </c>
      <c r="J65" s="69">
        <v>0</v>
      </c>
      <c r="K65" s="76"/>
      <c r="L65" s="4"/>
      <c r="M65" s="25">
        <f t="shared" si="7"/>
        <v>0</v>
      </c>
      <c r="N65" s="198">
        <f t="shared" si="8"/>
        <v>0</v>
      </c>
      <c r="O65" s="116">
        <f t="shared" si="9"/>
        <v>0</v>
      </c>
      <c r="P65" s="129">
        <f t="shared" si="10"/>
        <v>0</v>
      </c>
      <c r="Q65" s="63"/>
      <c r="R65" s="31"/>
      <c r="S65" s="47"/>
      <c r="T65" s="122"/>
      <c r="U65" s="31"/>
      <c r="V65" s="47"/>
      <c r="W65" s="61"/>
      <c r="X65" s="122"/>
      <c r="Y65" s="61"/>
      <c r="Z65" s="47"/>
      <c r="AA65" s="31"/>
      <c r="AB65" s="47"/>
      <c r="AC65" s="122"/>
      <c r="AD65" s="61"/>
      <c r="AE65" s="6"/>
      <c r="AF65" s="31"/>
      <c r="AG65" s="47"/>
      <c r="AH65" s="61"/>
      <c r="AI65" s="31"/>
      <c r="AJ65" s="47"/>
      <c r="AK65" s="122"/>
      <c r="AL65" s="47"/>
      <c r="AM65" s="61"/>
      <c r="AN65" s="47"/>
      <c r="AO65" s="31"/>
      <c r="AP65" s="61"/>
      <c r="AQ65" s="31"/>
      <c r="AR65" s="61"/>
      <c r="AS65" s="31"/>
      <c r="AT65" s="47"/>
      <c r="AU65" s="122"/>
      <c r="AV65" s="31"/>
      <c r="AW65" s="31"/>
      <c r="AX65" s="61"/>
      <c r="AY65" s="61"/>
      <c r="AZ65" s="61"/>
      <c r="BA65" s="61"/>
      <c r="BB65" s="61"/>
      <c r="BC65" s="61"/>
      <c r="BD65" s="61"/>
    </row>
    <row r="66" spans="1:56" x14ac:dyDescent="0.25">
      <c r="A66" s="62" t="s">
        <v>363</v>
      </c>
      <c r="B66" s="62" t="s">
        <v>364</v>
      </c>
      <c r="C66" s="62" t="s">
        <v>95</v>
      </c>
      <c r="D66" s="161"/>
      <c r="E66" s="163">
        <f t="shared" si="6"/>
        <v>0</v>
      </c>
      <c r="F66" s="158">
        <f t="shared" si="11"/>
        <v>0</v>
      </c>
      <c r="G66" s="39"/>
      <c r="H66" s="67"/>
      <c r="I66" s="68">
        <v>0</v>
      </c>
      <c r="J66" s="69">
        <v>0</v>
      </c>
      <c r="K66" s="76"/>
      <c r="L66" s="4"/>
      <c r="M66" s="25">
        <f t="shared" si="7"/>
        <v>0</v>
      </c>
      <c r="N66" s="198">
        <f t="shared" si="8"/>
        <v>0</v>
      </c>
      <c r="O66" s="116">
        <f t="shared" si="9"/>
        <v>0</v>
      </c>
      <c r="P66" s="129">
        <f t="shared" si="10"/>
        <v>0</v>
      </c>
      <c r="Q66" s="63"/>
      <c r="R66" s="31"/>
      <c r="S66" s="47"/>
      <c r="T66" s="122"/>
      <c r="U66" s="31"/>
      <c r="V66" s="47"/>
      <c r="W66" s="61"/>
      <c r="X66" s="122"/>
      <c r="Y66" s="61"/>
      <c r="Z66" s="47"/>
      <c r="AA66" s="31"/>
      <c r="AB66" s="47"/>
      <c r="AC66" s="122"/>
      <c r="AD66" s="61"/>
      <c r="AE66" s="6"/>
      <c r="AF66" s="31"/>
      <c r="AG66" s="47"/>
      <c r="AH66" s="61"/>
      <c r="AI66" s="31"/>
      <c r="AJ66" s="47"/>
      <c r="AK66" s="122"/>
      <c r="AL66" s="47"/>
      <c r="AM66" s="61"/>
      <c r="AN66" s="47"/>
      <c r="AO66" s="31"/>
      <c r="AP66" s="61"/>
      <c r="AQ66" s="31"/>
      <c r="AR66" s="61"/>
      <c r="AS66" s="31"/>
      <c r="AT66" s="47"/>
      <c r="AU66" s="122"/>
      <c r="AV66" s="31"/>
      <c r="AW66" s="31"/>
      <c r="AX66" s="61"/>
      <c r="AY66" s="61"/>
      <c r="AZ66" s="61"/>
      <c r="BA66" s="61"/>
      <c r="BB66" s="61"/>
      <c r="BC66" s="61"/>
      <c r="BD66" s="61"/>
    </row>
    <row r="67" spans="1:56" x14ac:dyDescent="0.25">
      <c r="A67" s="62" t="s">
        <v>365</v>
      </c>
      <c r="B67" s="62" t="s">
        <v>366</v>
      </c>
      <c r="C67" s="62" t="s">
        <v>195</v>
      </c>
      <c r="D67" s="161"/>
      <c r="E67" s="163">
        <f t="shared" ref="E67:E72" si="12">SUM(M67,N67,P67)</f>
        <v>0</v>
      </c>
      <c r="F67" s="158">
        <f t="shared" si="11"/>
        <v>0</v>
      </c>
      <c r="G67" s="39"/>
      <c r="H67" s="67"/>
      <c r="I67" s="68">
        <v>0</v>
      </c>
      <c r="J67" s="69">
        <v>0</v>
      </c>
      <c r="K67" s="76"/>
      <c r="L67" s="4"/>
      <c r="M67" s="25">
        <f t="shared" ref="M67:M72" si="13">SUM(O67,Q67,W67,Y67,AD67,AH67,AM67,AP67,AR67,AE67)</f>
        <v>0</v>
      </c>
      <c r="N67" s="198">
        <f t="shared" ref="N67:N72" si="14">+SUM(R67,U67,AA67,AI67,AO67,AQ67,AS67,AV67:AW67,AF67)</f>
        <v>0</v>
      </c>
      <c r="O67" s="116">
        <f t="shared" ref="O67:O72" si="15">SUM(S67,V67,Z67,AB67,AG67,AJ67,AL67,AN67,AT67)</f>
        <v>0</v>
      </c>
      <c r="P67" s="129">
        <f t="shared" ref="P67:P72" si="16">SUM(T67,AK67,AU67,X67,AC67)</f>
        <v>0</v>
      </c>
      <c r="Q67" s="63"/>
      <c r="R67" s="31"/>
      <c r="S67" s="47"/>
      <c r="T67" s="122"/>
      <c r="U67" s="31"/>
      <c r="V67" s="47"/>
      <c r="W67" s="61"/>
      <c r="X67" s="122"/>
      <c r="Y67" s="61"/>
      <c r="Z67" s="47"/>
      <c r="AA67" s="31"/>
      <c r="AB67" s="47"/>
      <c r="AC67" s="122"/>
      <c r="AD67" s="61"/>
      <c r="AE67" s="6"/>
      <c r="AF67" s="31"/>
      <c r="AG67" s="47"/>
      <c r="AH67" s="61"/>
      <c r="AI67" s="31"/>
      <c r="AJ67" s="47"/>
      <c r="AK67" s="122"/>
      <c r="AL67" s="47"/>
      <c r="AM67" s="61"/>
      <c r="AN67" s="47"/>
      <c r="AO67" s="31"/>
      <c r="AP67" s="61"/>
      <c r="AQ67" s="31"/>
      <c r="AR67" s="61"/>
      <c r="AS67" s="31"/>
      <c r="AT67" s="47"/>
      <c r="AU67" s="122"/>
      <c r="AV67" s="31"/>
      <c r="AW67" s="31"/>
      <c r="AX67" s="61"/>
      <c r="AY67" s="61"/>
      <c r="AZ67" s="61"/>
      <c r="BA67" s="61"/>
      <c r="BB67" s="61"/>
      <c r="BC67" s="61"/>
      <c r="BD67" s="61"/>
    </row>
    <row r="68" spans="1:56" x14ac:dyDescent="0.25">
      <c r="A68" s="62" t="s">
        <v>367</v>
      </c>
      <c r="B68" s="62" t="s">
        <v>368</v>
      </c>
      <c r="C68" s="62" t="s">
        <v>369</v>
      </c>
      <c r="D68" s="161"/>
      <c r="E68" s="163">
        <f t="shared" si="12"/>
        <v>0</v>
      </c>
      <c r="F68" s="158">
        <f t="shared" si="11"/>
        <v>0</v>
      </c>
      <c r="G68" s="39"/>
      <c r="H68" s="67"/>
      <c r="I68" s="68">
        <v>0</v>
      </c>
      <c r="J68" s="69">
        <v>0</v>
      </c>
      <c r="K68" s="76"/>
      <c r="L68" s="4"/>
      <c r="M68" s="25">
        <f t="shared" si="13"/>
        <v>0</v>
      </c>
      <c r="N68" s="198">
        <f t="shared" si="14"/>
        <v>0</v>
      </c>
      <c r="O68" s="116">
        <f t="shared" si="15"/>
        <v>0</v>
      </c>
      <c r="P68" s="129">
        <f t="shared" si="16"/>
        <v>0</v>
      </c>
      <c r="Q68" s="63"/>
      <c r="R68" s="31"/>
      <c r="S68" s="47"/>
      <c r="T68" s="122"/>
      <c r="U68" s="31"/>
      <c r="V68" s="47"/>
      <c r="W68" s="61"/>
      <c r="X68" s="122"/>
      <c r="Y68" s="61"/>
      <c r="Z68" s="47"/>
      <c r="AA68" s="31"/>
      <c r="AB68" s="47"/>
      <c r="AC68" s="122"/>
      <c r="AD68" s="61"/>
      <c r="AE68" s="6"/>
      <c r="AF68" s="31"/>
      <c r="AG68" s="47"/>
      <c r="AH68" s="61"/>
      <c r="AI68" s="31"/>
      <c r="AJ68" s="47"/>
      <c r="AK68" s="122"/>
      <c r="AL68" s="47"/>
      <c r="AM68" s="61"/>
      <c r="AN68" s="47"/>
      <c r="AO68" s="31"/>
      <c r="AP68" s="61"/>
      <c r="AQ68" s="31"/>
      <c r="AR68" s="61"/>
      <c r="AS68" s="31"/>
      <c r="AT68" s="47"/>
      <c r="AU68" s="122"/>
      <c r="AV68" s="31"/>
      <c r="AW68" s="31"/>
      <c r="AX68" s="61"/>
      <c r="AY68" s="61"/>
      <c r="AZ68" s="61"/>
      <c r="BA68" s="61"/>
      <c r="BB68" s="61"/>
      <c r="BC68" s="61"/>
      <c r="BD68" s="61"/>
    </row>
    <row r="69" spans="1:56" x14ac:dyDescent="0.25">
      <c r="A69" s="62" t="s">
        <v>370</v>
      </c>
      <c r="B69" s="62" t="s">
        <v>371</v>
      </c>
      <c r="C69" s="62" t="s">
        <v>102</v>
      </c>
      <c r="D69" s="161"/>
      <c r="E69" s="163">
        <f t="shared" si="12"/>
        <v>0</v>
      </c>
      <c r="F69" s="158">
        <f t="shared" si="11"/>
        <v>0</v>
      </c>
      <c r="G69" s="39"/>
      <c r="H69" s="67"/>
      <c r="I69" s="68">
        <v>0</v>
      </c>
      <c r="J69" s="69">
        <v>0</v>
      </c>
      <c r="K69" s="76"/>
      <c r="L69" s="4"/>
      <c r="M69" s="25">
        <f t="shared" si="13"/>
        <v>0</v>
      </c>
      <c r="N69" s="198">
        <f t="shared" si="14"/>
        <v>0</v>
      </c>
      <c r="O69" s="116">
        <f t="shared" si="15"/>
        <v>0</v>
      </c>
      <c r="P69" s="129">
        <f t="shared" si="16"/>
        <v>0</v>
      </c>
      <c r="Q69" s="63"/>
      <c r="R69" s="31"/>
      <c r="S69" s="47"/>
      <c r="T69" s="122"/>
      <c r="U69" s="31"/>
      <c r="V69" s="47"/>
      <c r="W69" s="61"/>
      <c r="X69" s="122"/>
      <c r="Y69" s="61"/>
      <c r="Z69" s="47"/>
      <c r="AA69" s="31"/>
      <c r="AB69" s="47"/>
      <c r="AC69" s="122"/>
      <c r="AD69" s="61"/>
      <c r="AE69" s="6"/>
      <c r="AF69" s="31"/>
      <c r="AG69" s="47"/>
      <c r="AH69" s="61"/>
      <c r="AI69" s="31"/>
      <c r="AJ69" s="47"/>
      <c r="AK69" s="122"/>
      <c r="AL69" s="47"/>
      <c r="AM69" s="61"/>
      <c r="AN69" s="47"/>
      <c r="AO69" s="31"/>
      <c r="AP69" s="61"/>
      <c r="AQ69" s="31"/>
      <c r="AR69" s="61"/>
      <c r="AS69" s="31"/>
      <c r="AT69" s="47"/>
      <c r="AU69" s="122"/>
      <c r="AV69" s="31"/>
      <c r="AW69" s="31"/>
      <c r="AX69" s="61"/>
      <c r="AY69" s="61"/>
      <c r="AZ69" s="61"/>
      <c r="BA69" s="61"/>
      <c r="BB69" s="61"/>
      <c r="BC69" s="61"/>
      <c r="BD69" s="61"/>
    </row>
    <row r="70" spans="1:56" x14ac:dyDescent="0.25">
      <c r="A70" s="62" t="s">
        <v>372</v>
      </c>
      <c r="B70" s="62" t="s">
        <v>373</v>
      </c>
      <c r="C70" s="62" t="s">
        <v>195</v>
      </c>
      <c r="D70" s="161"/>
      <c r="E70" s="163">
        <f t="shared" si="12"/>
        <v>0</v>
      </c>
      <c r="F70" s="158">
        <f t="shared" si="11"/>
        <v>0</v>
      </c>
      <c r="G70" s="39"/>
      <c r="H70" s="67"/>
      <c r="I70" s="68">
        <v>0</v>
      </c>
      <c r="J70" s="69">
        <v>0</v>
      </c>
      <c r="K70" s="76"/>
      <c r="L70" s="4"/>
      <c r="M70" s="25">
        <f t="shared" si="13"/>
        <v>0</v>
      </c>
      <c r="N70" s="198">
        <f t="shared" si="14"/>
        <v>0</v>
      </c>
      <c r="O70" s="116">
        <f t="shared" si="15"/>
        <v>0</v>
      </c>
      <c r="P70" s="129">
        <f t="shared" si="16"/>
        <v>0</v>
      </c>
      <c r="Q70" s="63"/>
      <c r="R70" s="31"/>
      <c r="S70" s="47"/>
      <c r="T70" s="122"/>
      <c r="U70" s="31"/>
      <c r="V70" s="47"/>
      <c r="W70" s="61"/>
      <c r="X70" s="122"/>
      <c r="Y70" s="61"/>
      <c r="Z70" s="47"/>
      <c r="AA70" s="31"/>
      <c r="AB70" s="47"/>
      <c r="AC70" s="122"/>
      <c r="AD70" s="61"/>
      <c r="AE70" s="6"/>
      <c r="AF70" s="31"/>
      <c r="AG70" s="47"/>
      <c r="AH70" s="61"/>
      <c r="AI70" s="31"/>
      <c r="AJ70" s="47"/>
      <c r="AK70" s="122"/>
      <c r="AL70" s="47"/>
      <c r="AM70" s="61"/>
      <c r="AN70" s="47"/>
      <c r="AO70" s="31"/>
      <c r="AP70" s="61"/>
      <c r="AQ70" s="31"/>
      <c r="AR70" s="61"/>
      <c r="AS70" s="31"/>
      <c r="AT70" s="47"/>
      <c r="AU70" s="122"/>
      <c r="AV70" s="31"/>
      <c r="AW70" s="31"/>
      <c r="AX70" s="61"/>
      <c r="AY70" s="61"/>
      <c r="AZ70" s="61"/>
      <c r="BA70" s="61"/>
      <c r="BB70" s="61"/>
      <c r="BC70" s="61"/>
      <c r="BD70" s="61"/>
    </row>
    <row r="71" spans="1:56" x14ac:dyDescent="0.25">
      <c r="A71" s="62" t="s">
        <v>374</v>
      </c>
      <c r="B71" s="62" t="s">
        <v>97</v>
      </c>
      <c r="C71" s="62" t="s">
        <v>70</v>
      </c>
      <c r="D71" s="161"/>
      <c r="E71" s="163">
        <f t="shared" si="12"/>
        <v>0</v>
      </c>
      <c r="F71" s="158">
        <f t="shared" si="11"/>
        <v>0</v>
      </c>
      <c r="G71" s="39"/>
      <c r="H71" s="67"/>
      <c r="I71" s="68">
        <v>0</v>
      </c>
      <c r="J71" s="69">
        <v>0</v>
      </c>
      <c r="K71" s="76"/>
      <c r="L71" s="4"/>
      <c r="M71" s="25">
        <f t="shared" si="13"/>
        <v>0</v>
      </c>
      <c r="N71" s="198">
        <f t="shared" si="14"/>
        <v>0</v>
      </c>
      <c r="O71" s="116">
        <f t="shared" si="15"/>
        <v>0</v>
      </c>
      <c r="P71" s="129">
        <f t="shared" si="16"/>
        <v>0</v>
      </c>
      <c r="Q71" s="63"/>
      <c r="R71" s="31"/>
      <c r="S71" s="47"/>
      <c r="T71" s="122"/>
      <c r="U71" s="31"/>
      <c r="V71" s="47"/>
      <c r="W71" s="61"/>
      <c r="X71" s="122"/>
      <c r="Y71" s="61"/>
      <c r="Z71" s="47"/>
      <c r="AA71" s="31"/>
      <c r="AB71" s="47"/>
      <c r="AC71" s="122"/>
      <c r="AD71" s="61"/>
      <c r="AE71" s="6"/>
      <c r="AF71" s="31"/>
      <c r="AG71" s="47"/>
      <c r="AH71" s="61"/>
      <c r="AI71" s="31"/>
      <c r="AJ71" s="47"/>
      <c r="AK71" s="122"/>
      <c r="AL71" s="47"/>
      <c r="AM71" s="61"/>
      <c r="AN71" s="47"/>
      <c r="AO71" s="31"/>
      <c r="AP71" s="61"/>
      <c r="AQ71" s="31"/>
      <c r="AR71" s="61"/>
      <c r="AS71" s="31"/>
      <c r="AT71" s="47"/>
      <c r="AU71" s="122"/>
      <c r="AV71" s="31"/>
      <c r="AW71" s="31"/>
      <c r="AX71" s="61"/>
      <c r="AY71" s="61"/>
      <c r="AZ71" s="61"/>
      <c r="BA71" s="61"/>
      <c r="BB71" s="61"/>
      <c r="BC71" s="61"/>
      <c r="BD71" s="61"/>
    </row>
    <row r="72" spans="1:56" x14ac:dyDescent="0.25">
      <c r="A72" s="62" t="s">
        <v>375</v>
      </c>
      <c r="B72" s="62" t="s">
        <v>161</v>
      </c>
      <c r="C72" s="62" t="s">
        <v>46</v>
      </c>
      <c r="D72" s="161"/>
      <c r="E72" s="163">
        <f t="shared" si="12"/>
        <v>0</v>
      </c>
      <c r="F72" s="158">
        <f t="shared" si="11"/>
        <v>0</v>
      </c>
      <c r="G72" s="39"/>
      <c r="H72" s="39"/>
      <c r="I72" s="70">
        <v>0</v>
      </c>
      <c r="J72" s="70">
        <v>0</v>
      </c>
      <c r="K72" s="76"/>
      <c r="L72" s="4"/>
      <c r="M72" s="25">
        <f t="shared" si="13"/>
        <v>0</v>
      </c>
      <c r="N72" s="198">
        <f t="shared" si="14"/>
        <v>0</v>
      </c>
      <c r="O72" s="116">
        <f t="shared" si="15"/>
        <v>0</v>
      </c>
      <c r="P72" s="129">
        <f t="shared" si="16"/>
        <v>0</v>
      </c>
      <c r="Q72" s="63"/>
      <c r="R72" s="31"/>
      <c r="S72" s="47"/>
      <c r="T72" s="122"/>
      <c r="U72" s="31"/>
      <c r="V72" s="47"/>
      <c r="W72" s="61"/>
      <c r="X72" s="122"/>
      <c r="Y72" s="61"/>
      <c r="Z72" s="47"/>
      <c r="AA72" s="31"/>
      <c r="AB72" s="47"/>
      <c r="AC72" s="122"/>
      <c r="AD72" s="61"/>
      <c r="AE72" s="6"/>
      <c r="AF72" s="31"/>
      <c r="AG72" s="47"/>
      <c r="AH72" s="61"/>
      <c r="AI72" s="31"/>
      <c r="AJ72" s="47"/>
      <c r="AK72" s="122"/>
      <c r="AL72" s="47"/>
      <c r="AM72" s="61"/>
      <c r="AN72" s="47"/>
      <c r="AO72" s="31"/>
      <c r="AP72" s="61"/>
      <c r="AQ72" s="31"/>
      <c r="AR72" s="61"/>
      <c r="AS72" s="31"/>
      <c r="AT72" s="47"/>
      <c r="AU72" s="122"/>
      <c r="AV72" s="31"/>
      <c r="AW72" s="31"/>
      <c r="AX72" s="61"/>
      <c r="AY72" s="61"/>
      <c r="AZ72" s="61"/>
      <c r="BA72" s="61"/>
      <c r="BB72" s="61"/>
      <c r="BC72" s="61"/>
      <c r="BD72" s="61"/>
    </row>
  </sheetData>
  <sortState ref="A3:AT72">
    <sortCondition descending="1" ref="E3:E72"/>
  </sortState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16"/>
  <sheetViews>
    <sheetView tabSelected="1" workbookViewId="0">
      <pane ySplit="1" topLeftCell="A24" activePane="bottomLeft" state="frozen"/>
      <selection pane="bottomLeft" activeCell="K29" sqref="K29"/>
    </sheetView>
  </sheetViews>
  <sheetFormatPr defaultRowHeight="15" x14ac:dyDescent="0.25"/>
  <cols>
    <col min="1" max="1" width="21" bestFit="1" customWidth="1"/>
    <col min="2" max="2" width="11.85546875" bestFit="1" customWidth="1"/>
    <col min="3" max="3" width="33.85546875" bestFit="1" customWidth="1"/>
    <col min="4" max="4" width="3.7109375" bestFit="1" customWidth="1"/>
    <col min="5" max="5" width="4.85546875" style="164" customWidth="1"/>
    <col min="6" max="6" width="4.85546875" style="154" customWidth="1"/>
    <col min="7" max="8" width="4.85546875" style="177" customWidth="1"/>
    <col min="9" max="13" width="4.85546875" customWidth="1"/>
    <col min="14" max="14" width="4.85546875" style="213" customWidth="1"/>
    <col min="15" max="15" width="4.85546875" style="133" customWidth="1"/>
    <col min="16" max="16" width="4.85546875" style="125" customWidth="1"/>
    <col min="17" max="17" width="3.7109375" bestFit="1" customWidth="1"/>
    <col min="18" max="18" width="3.7109375" style="137" bestFit="1" customWidth="1"/>
    <col min="19" max="19" width="3.7109375" style="133" bestFit="1" customWidth="1"/>
    <col min="20" max="20" width="3.7109375" style="125" bestFit="1" customWidth="1"/>
    <col min="21" max="21" width="3.7109375" style="137" bestFit="1" customWidth="1"/>
    <col min="22" max="22" width="3.7109375" style="133" bestFit="1" customWidth="1"/>
    <col min="23" max="23" width="3.7109375" style="188" bestFit="1" customWidth="1"/>
    <col min="24" max="24" width="3.7109375" style="125" customWidth="1"/>
    <col min="25" max="25" width="3.7109375" bestFit="1" customWidth="1"/>
    <col min="26" max="26" width="3.7109375" style="133" bestFit="1" customWidth="1"/>
    <col min="27" max="27" width="3.7109375" style="137" bestFit="1" customWidth="1"/>
    <col min="28" max="28" width="3.7109375" style="133" bestFit="1" customWidth="1"/>
    <col min="29" max="29" width="3.7109375" style="125" customWidth="1"/>
    <col min="30" max="30" width="3.7109375" bestFit="1" customWidth="1"/>
    <col min="31" max="31" width="3.7109375" style="188" bestFit="1" customWidth="1"/>
    <col min="32" max="32" width="3.7109375" style="137" bestFit="1" customWidth="1"/>
    <col min="33" max="33" width="3.7109375" style="133" bestFit="1" customWidth="1"/>
    <col min="34" max="34" width="3.7109375" bestFit="1" customWidth="1"/>
    <col min="35" max="35" width="3.7109375" style="137" bestFit="1" customWidth="1"/>
    <col min="36" max="36" width="3.7109375" style="133" bestFit="1" customWidth="1"/>
    <col min="37" max="37" width="3.7109375" style="125" bestFit="1" customWidth="1"/>
    <col min="38" max="38" width="3.7109375" style="133" bestFit="1" customWidth="1"/>
    <col min="39" max="39" width="3.7109375" bestFit="1" customWidth="1"/>
    <col min="40" max="40" width="3.7109375" style="133" bestFit="1" customWidth="1"/>
    <col min="41" max="41" width="6.5703125" style="137" bestFit="1" customWidth="1"/>
    <col min="42" max="42" width="3.7109375" bestFit="1" customWidth="1"/>
    <col min="43" max="43" width="3.7109375" style="137" bestFit="1" customWidth="1"/>
    <col min="44" max="44" width="3.7109375" bestFit="1" customWidth="1"/>
    <col min="45" max="45" width="6.5703125" style="137" bestFit="1" customWidth="1"/>
    <col min="46" max="46" width="3.7109375" style="133" bestFit="1" customWidth="1"/>
    <col min="47" max="47" width="3.7109375" style="125" bestFit="1" customWidth="1"/>
    <col min="48" max="49" width="3.7109375" style="137" bestFit="1" customWidth="1"/>
    <col min="50" max="53" width="3.7109375" bestFit="1" customWidth="1"/>
    <col min="54" max="55" width="3.7109375" customWidth="1"/>
    <col min="56" max="56" width="3.7109375" bestFit="1" customWidth="1"/>
  </cols>
  <sheetData>
    <row r="1" spans="1:56" ht="216" x14ac:dyDescent="0.25">
      <c r="A1" s="32" t="s">
        <v>0</v>
      </c>
      <c r="B1" s="32" t="s">
        <v>15</v>
      </c>
      <c r="C1" s="32" t="s">
        <v>2</v>
      </c>
      <c r="D1" s="7" t="s">
        <v>3</v>
      </c>
      <c r="E1" s="8" t="s">
        <v>4</v>
      </c>
      <c r="F1" s="35" t="s">
        <v>7</v>
      </c>
      <c r="G1" s="221" t="s">
        <v>13</v>
      </c>
      <c r="H1" s="221" t="s">
        <v>866</v>
      </c>
      <c r="I1" s="34" t="s">
        <v>10</v>
      </c>
      <c r="J1" s="37" t="s">
        <v>503</v>
      </c>
      <c r="K1" s="33" t="s">
        <v>504</v>
      </c>
      <c r="L1" s="38" t="s">
        <v>505</v>
      </c>
      <c r="M1" s="36" t="s">
        <v>700</v>
      </c>
      <c r="N1" s="212" t="s">
        <v>6</v>
      </c>
      <c r="O1" s="11" t="s">
        <v>5</v>
      </c>
      <c r="P1" s="12" t="s">
        <v>16</v>
      </c>
      <c r="Q1" s="13" t="s">
        <v>17</v>
      </c>
      <c r="R1" s="14" t="s">
        <v>18</v>
      </c>
      <c r="S1" s="16" t="s">
        <v>19</v>
      </c>
      <c r="T1" s="15" t="s">
        <v>20</v>
      </c>
      <c r="U1" s="14" t="s">
        <v>617</v>
      </c>
      <c r="V1" s="16" t="s">
        <v>618</v>
      </c>
      <c r="W1" s="115" t="s">
        <v>616</v>
      </c>
      <c r="X1" s="15" t="s">
        <v>797</v>
      </c>
      <c r="Y1" s="17" t="s">
        <v>614</v>
      </c>
      <c r="Z1" s="16" t="s">
        <v>615</v>
      </c>
      <c r="AA1" s="14" t="s">
        <v>21</v>
      </c>
      <c r="AB1" s="16" t="s">
        <v>22</v>
      </c>
      <c r="AC1" s="15" t="s">
        <v>857</v>
      </c>
      <c r="AD1" s="21" t="s">
        <v>38</v>
      </c>
      <c r="AE1" s="228" t="s">
        <v>39</v>
      </c>
      <c r="AF1" s="22" t="s">
        <v>871</v>
      </c>
      <c r="AG1" s="16" t="s">
        <v>23</v>
      </c>
      <c r="AH1" s="17" t="s">
        <v>24</v>
      </c>
      <c r="AI1" s="14" t="s">
        <v>25</v>
      </c>
      <c r="AJ1" s="16" t="s">
        <v>26</v>
      </c>
      <c r="AK1" s="43" t="s">
        <v>27</v>
      </c>
      <c r="AL1" s="44" t="s">
        <v>28</v>
      </c>
      <c r="AM1" s="17" t="s">
        <v>29</v>
      </c>
      <c r="AN1" s="16" t="s">
        <v>619</v>
      </c>
      <c r="AO1" s="14" t="s">
        <v>30</v>
      </c>
      <c r="AP1" s="18" t="s">
        <v>31</v>
      </c>
      <c r="AQ1" s="14" t="s">
        <v>32</v>
      </c>
      <c r="AR1" s="17" t="s">
        <v>33</v>
      </c>
      <c r="AS1" s="14" t="s">
        <v>34</v>
      </c>
      <c r="AT1" s="16" t="s">
        <v>35</v>
      </c>
      <c r="AU1" s="42" t="s">
        <v>36</v>
      </c>
      <c r="AV1" s="14" t="s">
        <v>37</v>
      </c>
      <c r="AW1" s="22" t="s">
        <v>620</v>
      </c>
      <c r="AX1" s="42"/>
      <c r="AY1" s="14"/>
      <c r="AZ1" s="20"/>
      <c r="BA1" s="21"/>
      <c r="BB1" s="22"/>
      <c r="BC1" s="19"/>
      <c r="BD1" s="22"/>
    </row>
    <row r="2" spans="1:56" x14ac:dyDescent="0.25">
      <c r="A2" s="27"/>
      <c r="B2" s="28"/>
      <c r="C2" s="28"/>
      <c r="D2" s="30"/>
      <c r="E2" s="162"/>
      <c r="F2" s="152"/>
      <c r="G2" s="28"/>
      <c r="H2" s="28"/>
      <c r="I2" s="28"/>
      <c r="J2" s="30"/>
      <c r="K2" s="28"/>
      <c r="L2" s="30"/>
      <c r="M2" s="28"/>
      <c r="N2" s="28"/>
      <c r="O2" s="131"/>
      <c r="P2" s="128"/>
      <c r="Q2" s="28"/>
      <c r="R2" s="134"/>
      <c r="S2" s="131"/>
      <c r="T2" s="120"/>
      <c r="U2" s="134"/>
      <c r="V2" s="131"/>
      <c r="W2" s="186"/>
      <c r="X2" s="120"/>
      <c r="Y2" s="28"/>
      <c r="Z2" s="131"/>
      <c r="AA2" s="134"/>
      <c r="AB2" s="131"/>
      <c r="AC2" s="120"/>
      <c r="AD2" s="28"/>
      <c r="AE2" s="186"/>
      <c r="AF2" s="134"/>
      <c r="AG2" s="131"/>
      <c r="AH2" s="28"/>
      <c r="AI2" s="134"/>
      <c r="AJ2" s="131"/>
      <c r="AK2" s="120"/>
      <c r="AL2" s="131"/>
      <c r="AM2" s="28"/>
      <c r="AN2" s="131"/>
      <c r="AO2" s="134"/>
      <c r="AP2" s="28"/>
      <c r="AQ2" s="134"/>
      <c r="AR2" s="28"/>
      <c r="AS2" s="134"/>
      <c r="AT2" s="131"/>
      <c r="AU2" s="120"/>
      <c r="AV2" s="134"/>
      <c r="AW2" s="134"/>
      <c r="AX2" s="28"/>
      <c r="AY2" s="28"/>
      <c r="AZ2" s="28"/>
      <c r="BA2" s="28"/>
      <c r="BB2" s="28"/>
      <c r="BC2" s="28"/>
      <c r="BD2" s="29"/>
    </row>
    <row r="3" spans="1:56" x14ac:dyDescent="0.25">
      <c r="A3" s="64" t="s">
        <v>635</v>
      </c>
      <c r="B3" s="64" t="s">
        <v>264</v>
      </c>
      <c r="C3" s="64" t="s">
        <v>58</v>
      </c>
      <c r="D3" s="4">
        <v>1</v>
      </c>
      <c r="E3" s="166">
        <f t="shared" ref="E3:E34" si="0">SUM(M3,N3,P3)</f>
        <v>86</v>
      </c>
      <c r="F3" s="158">
        <f>SUM(G3, I3,J3,K3,L3,M3,N3,H3)-37</f>
        <v>35</v>
      </c>
      <c r="G3" s="168">
        <v>10</v>
      </c>
      <c r="H3" s="209"/>
      <c r="I3" s="68"/>
      <c r="J3" s="71"/>
      <c r="K3" s="76"/>
      <c r="L3" s="4"/>
      <c r="M3" s="3">
        <f t="shared" ref="M3:M34" si="1">SUM(O3,Q3,W3,Y3,AD3,AH3,AM3,AP3,AR3,AE3)</f>
        <v>10</v>
      </c>
      <c r="N3" s="185">
        <f t="shared" ref="N3:N34" si="2">SUM(R3,U3,AA3,AI3,AO3,AQ3,AS3,AV3:AW3,AF3)</f>
        <v>52</v>
      </c>
      <c r="O3" s="47">
        <f t="shared" ref="O3:O34" si="3">SUM(S3,V3,Z3,AB3,AG3,AJ3,AL3,AN3,AT3)</f>
        <v>0</v>
      </c>
      <c r="P3" s="130">
        <f t="shared" ref="P3:P34" si="4">SUM(T3,AK3,AU3,X3,AC3)</f>
        <v>24</v>
      </c>
      <c r="Q3" s="76"/>
      <c r="R3" s="31">
        <v>12</v>
      </c>
      <c r="S3" s="47"/>
      <c r="T3" s="122">
        <v>12</v>
      </c>
      <c r="U3" s="31"/>
      <c r="V3" s="47"/>
      <c r="W3" s="6"/>
      <c r="X3" s="122"/>
      <c r="Y3" s="109"/>
      <c r="Z3" s="47"/>
      <c r="AA3" s="31">
        <v>20</v>
      </c>
      <c r="AB3" s="47"/>
      <c r="AC3" s="122">
        <v>12</v>
      </c>
      <c r="AD3" s="109"/>
      <c r="AE3" s="187">
        <v>10</v>
      </c>
      <c r="AF3" s="146">
        <v>20</v>
      </c>
      <c r="AG3" s="147"/>
      <c r="AH3" s="65"/>
      <c r="AI3" s="146"/>
      <c r="AJ3" s="147"/>
      <c r="AK3" s="148"/>
      <c r="AL3" s="147"/>
      <c r="AM3" s="65"/>
      <c r="AN3" s="170"/>
      <c r="AO3" s="146"/>
      <c r="AP3" s="65"/>
      <c r="AQ3" s="146"/>
      <c r="AR3" s="65"/>
      <c r="AS3" s="31"/>
      <c r="AT3" s="47"/>
      <c r="AU3" s="122"/>
      <c r="AV3" s="31"/>
      <c r="AW3" s="31"/>
      <c r="AX3" s="1"/>
      <c r="AY3" s="1"/>
      <c r="AZ3" s="5"/>
      <c r="BA3" s="1"/>
      <c r="BB3" s="1"/>
      <c r="BC3" s="1"/>
      <c r="BD3" s="1"/>
    </row>
    <row r="4" spans="1:56" s="50" customFormat="1" x14ac:dyDescent="0.25">
      <c r="A4" s="64" t="s">
        <v>394</v>
      </c>
      <c r="B4" s="64" t="s">
        <v>395</v>
      </c>
      <c r="C4" s="64" t="s">
        <v>69</v>
      </c>
      <c r="D4" s="4">
        <v>2</v>
      </c>
      <c r="E4" s="166">
        <f t="shared" si="0"/>
        <v>55</v>
      </c>
      <c r="F4" s="158">
        <f>SUM(G4, I4,J4,K4,L4,M4,N4,H4)</f>
        <v>50</v>
      </c>
      <c r="G4" s="168"/>
      <c r="H4" s="209"/>
      <c r="I4" s="68">
        <v>20</v>
      </c>
      <c r="J4" s="71">
        <v>0</v>
      </c>
      <c r="K4" s="76"/>
      <c r="L4" s="4"/>
      <c r="M4" s="76">
        <f t="shared" si="1"/>
        <v>15</v>
      </c>
      <c r="N4" s="185">
        <f t="shared" si="2"/>
        <v>15</v>
      </c>
      <c r="O4" s="47">
        <f t="shared" si="3"/>
        <v>15</v>
      </c>
      <c r="P4" s="130">
        <f t="shared" si="4"/>
        <v>25</v>
      </c>
      <c r="Q4" s="76"/>
      <c r="R4" s="31"/>
      <c r="S4" s="47"/>
      <c r="T4" s="122"/>
      <c r="U4" s="31"/>
      <c r="V4" s="47"/>
      <c r="W4" s="6"/>
      <c r="X4" s="122"/>
      <c r="Y4" s="109"/>
      <c r="Z4" s="47"/>
      <c r="AA4" s="31">
        <v>15</v>
      </c>
      <c r="AB4" s="47">
        <v>15</v>
      </c>
      <c r="AC4" s="122">
        <v>25</v>
      </c>
      <c r="AD4" s="109"/>
      <c r="AE4" s="6"/>
      <c r="AF4" s="31"/>
      <c r="AG4" s="47"/>
      <c r="AH4" s="109"/>
      <c r="AI4" s="31"/>
      <c r="AJ4" s="47"/>
      <c r="AK4" s="122"/>
      <c r="AL4" s="47"/>
      <c r="AM4" s="109"/>
      <c r="AN4" s="145"/>
      <c r="AO4" s="31"/>
      <c r="AP4" s="109"/>
      <c r="AQ4" s="31"/>
      <c r="AR4" s="65"/>
      <c r="AS4" s="146"/>
      <c r="AT4" s="147"/>
      <c r="AU4" s="122"/>
      <c r="AV4" s="31"/>
      <c r="AW4" s="31"/>
      <c r="AX4" s="109"/>
      <c r="AY4" s="109"/>
      <c r="AZ4" s="5"/>
      <c r="BA4" s="109"/>
      <c r="BB4" s="109"/>
      <c r="BC4" s="109"/>
      <c r="BD4" s="109"/>
    </row>
    <row r="5" spans="1:56" s="50" customFormat="1" x14ac:dyDescent="0.25">
      <c r="A5" s="64" t="s">
        <v>451</v>
      </c>
      <c r="B5" s="64" t="s">
        <v>169</v>
      </c>
      <c r="C5" s="64" t="s">
        <v>195</v>
      </c>
      <c r="D5" s="4">
        <v>3</v>
      </c>
      <c r="E5" s="166">
        <f t="shared" si="0"/>
        <v>49</v>
      </c>
      <c r="F5" s="158">
        <f>SUM(G5, I5,J5,K5,L5,M5,N5,H5)</f>
        <v>34</v>
      </c>
      <c r="G5" s="168"/>
      <c r="H5" s="209"/>
      <c r="I5" s="68"/>
      <c r="J5" s="71"/>
      <c r="K5" s="168"/>
      <c r="L5" s="167"/>
      <c r="M5" s="76">
        <f t="shared" si="1"/>
        <v>24</v>
      </c>
      <c r="N5" s="231">
        <f t="shared" si="2"/>
        <v>10</v>
      </c>
      <c r="O5" s="47">
        <f t="shared" si="3"/>
        <v>12</v>
      </c>
      <c r="P5" s="130">
        <f t="shared" si="4"/>
        <v>15</v>
      </c>
      <c r="Q5" s="168">
        <v>12</v>
      </c>
      <c r="R5" s="146">
        <v>10</v>
      </c>
      <c r="S5" s="147">
        <v>4</v>
      </c>
      <c r="T5" s="148">
        <v>15</v>
      </c>
      <c r="U5" s="146"/>
      <c r="V5" s="147"/>
      <c r="W5" s="187"/>
      <c r="X5" s="148"/>
      <c r="Y5" s="65"/>
      <c r="Z5" s="147">
        <v>8</v>
      </c>
      <c r="AA5" s="146"/>
      <c r="AB5" s="147"/>
      <c r="AC5" s="148"/>
      <c r="AD5" s="65"/>
      <c r="AE5" s="187"/>
      <c r="AF5" s="146"/>
      <c r="AG5" s="147"/>
      <c r="AH5" s="65"/>
      <c r="AI5" s="146"/>
      <c r="AJ5" s="147"/>
      <c r="AK5" s="148"/>
      <c r="AL5" s="147"/>
      <c r="AM5" s="65"/>
      <c r="AN5" s="170"/>
      <c r="AO5" s="146"/>
      <c r="AP5" s="65"/>
      <c r="AQ5" s="146"/>
      <c r="AR5" s="109"/>
      <c r="AS5" s="31"/>
      <c r="AT5" s="47"/>
      <c r="AU5" s="122"/>
      <c r="AV5" s="31"/>
      <c r="AW5" s="31"/>
      <c r="AX5" s="109"/>
      <c r="AY5" s="109"/>
      <c r="AZ5" s="5"/>
      <c r="BA5" s="109"/>
      <c r="BB5" s="109"/>
      <c r="BC5" s="109"/>
      <c r="BD5" s="109"/>
    </row>
    <row r="6" spans="1:56" x14ac:dyDescent="0.25">
      <c r="A6" s="64" t="s">
        <v>639</v>
      </c>
      <c r="B6" s="64" t="s">
        <v>640</v>
      </c>
      <c r="C6" s="64" t="s">
        <v>56</v>
      </c>
      <c r="D6" s="4">
        <v>4</v>
      </c>
      <c r="E6" s="166">
        <f t="shared" si="0"/>
        <v>46</v>
      </c>
      <c r="F6" s="158">
        <f>SUM(G6, I6,J6,K6,L6,M6,N6,H6)</f>
        <v>46</v>
      </c>
      <c r="G6" s="168"/>
      <c r="H6" s="209"/>
      <c r="I6" s="68">
        <v>0</v>
      </c>
      <c r="J6" s="71">
        <v>0</v>
      </c>
      <c r="K6" s="168"/>
      <c r="L6" s="167"/>
      <c r="M6" s="76">
        <f t="shared" si="1"/>
        <v>46</v>
      </c>
      <c r="N6" s="231">
        <f t="shared" si="2"/>
        <v>0</v>
      </c>
      <c r="O6" s="47">
        <f t="shared" si="3"/>
        <v>46</v>
      </c>
      <c r="P6" s="130">
        <f t="shared" si="4"/>
        <v>0</v>
      </c>
      <c r="Q6" s="168"/>
      <c r="R6" s="146"/>
      <c r="S6" s="147">
        <v>10</v>
      </c>
      <c r="T6" s="148"/>
      <c r="U6" s="146"/>
      <c r="V6" s="147"/>
      <c r="W6" s="187"/>
      <c r="X6" s="148"/>
      <c r="Y6" s="65"/>
      <c r="Z6" s="147">
        <v>4</v>
      </c>
      <c r="AA6" s="146"/>
      <c r="AB6" s="147">
        <v>12</v>
      </c>
      <c r="AC6" s="148"/>
      <c r="AD6" s="65"/>
      <c r="AE6" s="6"/>
      <c r="AF6" s="31"/>
      <c r="AG6" s="47">
        <v>20</v>
      </c>
      <c r="AH6" s="109"/>
      <c r="AI6" s="31"/>
      <c r="AJ6" s="47"/>
      <c r="AK6" s="122"/>
      <c r="AL6" s="47"/>
      <c r="AM6" s="109"/>
      <c r="AN6" s="145"/>
      <c r="AO6" s="31"/>
      <c r="AP6" s="109"/>
      <c r="AQ6" s="31"/>
      <c r="AR6" s="109"/>
      <c r="AS6" s="31"/>
      <c r="AT6" s="47"/>
      <c r="AU6" s="148"/>
      <c r="AV6" s="146"/>
      <c r="AW6" s="146"/>
      <c r="AX6" s="65"/>
      <c r="AY6" s="1"/>
      <c r="AZ6" s="5"/>
      <c r="BA6" s="1"/>
      <c r="BB6" s="1"/>
      <c r="BC6" s="1"/>
      <c r="BD6" s="1"/>
    </row>
    <row r="7" spans="1:56" x14ac:dyDescent="0.25">
      <c r="A7" s="64" t="s">
        <v>388</v>
      </c>
      <c r="B7" s="64" t="s">
        <v>126</v>
      </c>
      <c r="C7" s="64" t="s">
        <v>179</v>
      </c>
      <c r="D7" s="4">
        <v>5</v>
      </c>
      <c r="E7" s="166">
        <f t="shared" si="0"/>
        <v>40</v>
      </c>
      <c r="F7" s="158">
        <f>SUM(G7, I7,J7,K7,L7,M7,N7,H7)-27</f>
        <v>33</v>
      </c>
      <c r="G7" s="168">
        <v>10</v>
      </c>
      <c r="H7" s="209"/>
      <c r="I7" s="68">
        <v>0</v>
      </c>
      <c r="J7" s="165">
        <v>30</v>
      </c>
      <c r="K7" s="76"/>
      <c r="L7" s="4"/>
      <c r="M7" s="76">
        <f t="shared" si="1"/>
        <v>8</v>
      </c>
      <c r="N7" s="185">
        <f t="shared" si="2"/>
        <v>12</v>
      </c>
      <c r="O7" s="47">
        <f t="shared" si="3"/>
        <v>8</v>
      </c>
      <c r="P7" s="130">
        <f t="shared" si="4"/>
        <v>20</v>
      </c>
      <c r="Q7" s="76"/>
      <c r="R7" s="31"/>
      <c r="S7" s="47"/>
      <c r="T7" s="122"/>
      <c r="U7" s="31"/>
      <c r="V7" s="47"/>
      <c r="W7" s="6"/>
      <c r="X7" s="122"/>
      <c r="Y7" s="109"/>
      <c r="Z7" s="47"/>
      <c r="AA7" s="31">
        <v>12</v>
      </c>
      <c r="AB7" s="47">
        <v>8</v>
      </c>
      <c r="AC7" s="122">
        <v>20</v>
      </c>
      <c r="AD7" s="109"/>
      <c r="AE7" s="6"/>
      <c r="AF7" s="31"/>
      <c r="AG7" s="47"/>
      <c r="AH7" s="109"/>
      <c r="AI7" s="31"/>
      <c r="AJ7" s="47"/>
      <c r="AK7" s="122"/>
      <c r="AL7" s="47"/>
      <c r="AM7" s="109"/>
      <c r="AN7" s="145"/>
      <c r="AO7" s="31"/>
      <c r="AP7" s="109"/>
      <c r="AQ7" s="31"/>
      <c r="AR7" s="109"/>
      <c r="AS7" s="31"/>
      <c r="AT7" s="47"/>
      <c r="AU7" s="122"/>
      <c r="AV7" s="31"/>
      <c r="AW7" s="31"/>
      <c r="AX7" s="1"/>
      <c r="AY7" s="1"/>
      <c r="AZ7" s="5"/>
      <c r="BA7" s="1"/>
      <c r="BB7" s="1"/>
      <c r="BC7" s="1"/>
      <c r="BD7" s="1"/>
    </row>
    <row r="8" spans="1:56" x14ac:dyDescent="0.25">
      <c r="A8" s="64" t="s">
        <v>163</v>
      </c>
      <c r="B8" s="64" t="s">
        <v>636</v>
      </c>
      <c r="C8" s="64" t="s">
        <v>62</v>
      </c>
      <c r="D8" s="4">
        <v>6</v>
      </c>
      <c r="E8" s="166">
        <f t="shared" si="0"/>
        <v>37</v>
      </c>
      <c r="F8" s="158">
        <f t="shared" ref="F8:F17" si="5">SUM(G8, I8,J8,K8,L8,M8,N8,H8)</f>
        <v>18</v>
      </c>
      <c r="G8" s="168"/>
      <c r="H8" s="209"/>
      <c r="I8" s="68">
        <v>0</v>
      </c>
      <c r="J8" s="71">
        <v>0</v>
      </c>
      <c r="K8" s="168"/>
      <c r="L8" s="167"/>
      <c r="M8" s="76">
        <f t="shared" si="1"/>
        <v>6</v>
      </c>
      <c r="N8" s="231">
        <f t="shared" si="2"/>
        <v>12</v>
      </c>
      <c r="O8" s="47">
        <f t="shared" si="3"/>
        <v>6</v>
      </c>
      <c r="P8" s="130">
        <f t="shared" si="4"/>
        <v>19</v>
      </c>
      <c r="Q8" s="168"/>
      <c r="R8" s="146">
        <v>2</v>
      </c>
      <c r="S8" s="147"/>
      <c r="T8" s="148">
        <v>4</v>
      </c>
      <c r="U8" s="146"/>
      <c r="V8" s="147"/>
      <c r="W8" s="187"/>
      <c r="X8" s="148"/>
      <c r="Y8" s="65"/>
      <c r="Z8" s="147"/>
      <c r="AA8" s="146">
        <v>10</v>
      </c>
      <c r="AB8" s="147">
        <v>6</v>
      </c>
      <c r="AC8" s="148">
        <v>15</v>
      </c>
      <c r="AD8" s="65"/>
      <c r="AE8" s="6"/>
      <c r="AF8" s="31"/>
      <c r="AG8" s="47"/>
      <c r="AH8" s="65"/>
      <c r="AI8" s="146"/>
      <c r="AJ8" s="147"/>
      <c r="AK8" s="148"/>
      <c r="AL8" s="147"/>
      <c r="AM8" s="65"/>
      <c r="AN8" s="170"/>
      <c r="AO8" s="146"/>
      <c r="AP8" s="65"/>
      <c r="AQ8" s="146"/>
      <c r="AR8" s="1"/>
      <c r="AS8" s="31"/>
      <c r="AT8" s="47"/>
      <c r="AU8" s="122"/>
      <c r="AV8" s="31"/>
      <c r="AW8" s="31"/>
      <c r="AX8" s="1"/>
      <c r="AY8" s="1"/>
      <c r="AZ8" s="5"/>
      <c r="BA8" s="1"/>
      <c r="BB8" s="1"/>
      <c r="BC8" s="1"/>
      <c r="BD8" s="1"/>
    </row>
    <row r="9" spans="1:56" s="50" customFormat="1" x14ac:dyDescent="0.25">
      <c r="A9" s="64" t="s">
        <v>868</v>
      </c>
      <c r="B9" s="64" t="s">
        <v>869</v>
      </c>
      <c r="C9" s="64" t="s">
        <v>179</v>
      </c>
      <c r="D9" s="4">
        <v>7</v>
      </c>
      <c r="E9" s="166">
        <f t="shared" si="0"/>
        <v>35</v>
      </c>
      <c r="F9" s="158">
        <f t="shared" si="5"/>
        <v>35</v>
      </c>
      <c r="G9" s="168"/>
      <c r="H9" s="209"/>
      <c r="I9" s="68"/>
      <c r="J9" s="71"/>
      <c r="K9" s="168"/>
      <c r="L9" s="167"/>
      <c r="M9" s="76">
        <f t="shared" si="1"/>
        <v>20</v>
      </c>
      <c r="N9" s="185">
        <f t="shared" si="2"/>
        <v>15</v>
      </c>
      <c r="O9" s="47">
        <f t="shared" si="3"/>
        <v>0</v>
      </c>
      <c r="P9" s="130">
        <f t="shared" si="4"/>
        <v>0</v>
      </c>
      <c r="Q9" s="168"/>
      <c r="R9" s="146"/>
      <c r="S9" s="147"/>
      <c r="T9" s="148"/>
      <c r="U9" s="146"/>
      <c r="V9" s="147"/>
      <c r="W9" s="187"/>
      <c r="X9" s="148"/>
      <c r="Y9" s="65"/>
      <c r="Z9" s="147"/>
      <c r="AA9" s="146"/>
      <c r="AB9" s="147"/>
      <c r="AC9" s="148"/>
      <c r="AD9" s="65"/>
      <c r="AE9" s="187">
        <v>20</v>
      </c>
      <c r="AF9" s="146">
        <v>15</v>
      </c>
      <c r="AG9" s="147"/>
      <c r="AH9" s="65"/>
      <c r="AI9" s="146"/>
      <c r="AJ9" s="147"/>
      <c r="AK9" s="148"/>
      <c r="AL9" s="147"/>
      <c r="AM9" s="65"/>
      <c r="AN9" s="170"/>
      <c r="AO9" s="146"/>
      <c r="AP9" s="65"/>
      <c r="AQ9" s="146"/>
      <c r="AR9" s="109"/>
      <c r="AS9" s="31"/>
      <c r="AT9" s="47"/>
      <c r="AU9" s="122"/>
      <c r="AV9" s="31"/>
      <c r="AW9" s="31"/>
      <c r="AX9" s="109"/>
      <c r="AY9" s="109"/>
      <c r="AZ9" s="5"/>
      <c r="BA9" s="109"/>
      <c r="BB9" s="109"/>
      <c r="BC9" s="109"/>
      <c r="BD9" s="109"/>
    </row>
    <row r="10" spans="1:56" x14ac:dyDescent="0.25">
      <c r="A10" s="64" t="s">
        <v>699</v>
      </c>
      <c r="B10" s="64" t="s">
        <v>384</v>
      </c>
      <c r="C10" s="64" t="s">
        <v>102</v>
      </c>
      <c r="D10" s="4">
        <v>8</v>
      </c>
      <c r="E10" s="166">
        <f t="shared" si="0"/>
        <v>34</v>
      </c>
      <c r="F10" s="158">
        <f t="shared" si="5"/>
        <v>44</v>
      </c>
      <c r="G10" s="168">
        <v>10</v>
      </c>
      <c r="H10" s="209"/>
      <c r="I10" s="68"/>
      <c r="J10" s="71"/>
      <c r="K10" s="76"/>
      <c r="L10" s="4"/>
      <c r="M10" s="76">
        <f t="shared" si="1"/>
        <v>22</v>
      </c>
      <c r="N10" s="231">
        <f t="shared" si="2"/>
        <v>12</v>
      </c>
      <c r="O10" s="47">
        <f t="shared" si="3"/>
        <v>0</v>
      </c>
      <c r="P10" s="130">
        <f t="shared" si="4"/>
        <v>0</v>
      </c>
      <c r="Q10" s="76"/>
      <c r="R10" s="31"/>
      <c r="S10" s="47"/>
      <c r="T10" s="122"/>
      <c r="U10" s="31"/>
      <c r="V10" s="47"/>
      <c r="W10" s="6"/>
      <c r="X10" s="122"/>
      <c r="Y10" s="109">
        <v>10</v>
      </c>
      <c r="Z10" s="47"/>
      <c r="AA10" s="31"/>
      <c r="AB10" s="47"/>
      <c r="AC10" s="122"/>
      <c r="AD10" s="109"/>
      <c r="AE10" s="6">
        <v>12</v>
      </c>
      <c r="AF10" s="31">
        <v>12</v>
      </c>
      <c r="AG10" s="47"/>
      <c r="AH10" s="109"/>
      <c r="AI10" s="31"/>
      <c r="AJ10" s="47"/>
      <c r="AK10" s="122"/>
      <c r="AL10" s="47"/>
      <c r="AM10" s="109"/>
      <c r="AN10" s="145"/>
      <c r="AO10" s="31"/>
      <c r="AP10" s="109"/>
      <c r="AQ10" s="31"/>
      <c r="AR10" s="65"/>
      <c r="AS10" s="31"/>
      <c r="AT10" s="47"/>
      <c r="AU10" s="122"/>
      <c r="AV10" s="31"/>
      <c r="AW10" s="31"/>
      <c r="AX10" s="1"/>
      <c r="AY10" s="1"/>
      <c r="AZ10" s="5"/>
      <c r="BA10" s="1"/>
      <c r="BB10" s="1"/>
      <c r="BC10" s="1"/>
      <c r="BD10" s="1"/>
    </row>
    <row r="11" spans="1:56" s="50" customFormat="1" x14ac:dyDescent="0.25">
      <c r="A11" s="64" t="s">
        <v>458</v>
      </c>
      <c r="B11" s="64" t="s">
        <v>459</v>
      </c>
      <c r="C11" s="64" t="s">
        <v>179</v>
      </c>
      <c r="D11" s="4">
        <v>9</v>
      </c>
      <c r="E11" s="166">
        <f t="shared" si="0"/>
        <v>32</v>
      </c>
      <c r="F11" s="158">
        <f t="shared" si="5"/>
        <v>26</v>
      </c>
      <c r="G11" s="168"/>
      <c r="H11" s="209"/>
      <c r="I11" s="68">
        <v>2</v>
      </c>
      <c r="J11" s="71">
        <v>0</v>
      </c>
      <c r="K11" s="168"/>
      <c r="L11" s="167"/>
      <c r="M11" s="76">
        <f t="shared" si="1"/>
        <v>24</v>
      </c>
      <c r="N11" s="231">
        <f t="shared" si="2"/>
        <v>0</v>
      </c>
      <c r="O11" s="47">
        <f t="shared" si="3"/>
        <v>10</v>
      </c>
      <c r="P11" s="130">
        <f t="shared" si="4"/>
        <v>8</v>
      </c>
      <c r="Q11" s="168"/>
      <c r="R11" s="146"/>
      <c r="S11" s="147"/>
      <c r="T11" s="148"/>
      <c r="U11" s="146"/>
      <c r="V11" s="147">
        <v>10</v>
      </c>
      <c r="W11" s="187">
        <v>10</v>
      </c>
      <c r="X11" s="148">
        <v>8</v>
      </c>
      <c r="Y11" s="65"/>
      <c r="Z11" s="147"/>
      <c r="AA11" s="146"/>
      <c r="AB11" s="147"/>
      <c r="AC11" s="148"/>
      <c r="AD11" s="65"/>
      <c r="AE11" s="187">
        <v>4</v>
      </c>
      <c r="AF11" s="146"/>
      <c r="AG11" s="147"/>
      <c r="AH11" s="65"/>
      <c r="AI11" s="146"/>
      <c r="AJ11" s="147"/>
      <c r="AK11" s="148"/>
      <c r="AL11" s="147"/>
      <c r="AM11" s="65"/>
      <c r="AN11" s="170"/>
      <c r="AO11" s="146"/>
      <c r="AP11" s="65"/>
      <c r="AQ11" s="146"/>
      <c r="AR11" s="109"/>
      <c r="AS11" s="31"/>
      <c r="AT11" s="147"/>
      <c r="AU11" s="148"/>
      <c r="AV11" s="146"/>
      <c r="AW11" s="146"/>
      <c r="AX11" s="65"/>
      <c r="AY11" s="109"/>
      <c r="AZ11" s="5"/>
      <c r="BA11" s="109"/>
      <c r="BB11" s="109"/>
      <c r="BC11" s="109"/>
      <c r="BD11" s="109"/>
    </row>
    <row r="12" spans="1:56" s="50" customFormat="1" x14ac:dyDescent="0.25">
      <c r="A12" s="64" t="s">
        <v>469</v>
      </c>
      <c r="B12" s="64" t="s">
        <v>183</v>
      </c>
      <c r="C12" s="64" t="s">
        <v>62</v>
      </c>
      <c r="D12" s="4">
        <v>10</v>
      </c>
      <c r="E12" s="166">
        <f t="shared" si="0"/>
        <v>31</v>
      </c>
      <c r="F12" s="158">
        <f t="shared" si="5"/>
        <v>26</v>
      </c>
      <c r="G12" s="168">
        <v>10</v>
      </c>
      <c r="H12" s="209"/>
      <c r="I12" s="68">
        <v>0</v>
      </c>
      <c r="J12" s="71">
        <v>0</v>
      </c>
      <c r="K12" s="168"/>
      <c r="L12" s="167"/>
      <c r="M12" s="76">
        <f t="shared" si="1"/>
        <v>10</v>
      </c>
      <c r="N12" s="231">
        <f t="shared" si="2"/>
        <v>6</v>
      </c>
      <c r="O12" s="47">
        <f t="shared" si="3"/>
        <v>10</v>
      </c>
      <c r="P12" s="130">
        <f t="shared" si="4"/>
        <v>15</v>
      </c>
      <c r="Q12" s="168"/>
      <c r="R12" s="146"/>
      <c r="S12" s="147"/>
      <c r="T12" s="148"/>
      <c r="U12" s="146">
        <v>6</v>
      </c>
      <c r="V12" s="147">
        <v>10</v>
      </c>
      <c r="W12" s="187"/>
      <c r="X12" s="148">
        <v>15</v>
      </c>
      <c r="Y12" s="65"/>
      <c r="Z12" s="147"/>
      <c r="AA12" s="146"/>
      <c r="AB12" s="147"/>
      <c r="AC12" s="148"/>
      <c r="AD12" s="65"/>
      <c r="AE12" s="187"/>
      <c r="AF12" s="146"/>
      <c r="AG12" s="147"/>
      <c r="AH12" s="65"/>
      <c r="AI12" s="146"/>
      <c r="AJ12" s="147"/>
      <c r="AK12" s="148"/>
      <c r="AL12" s="147"/>
      <c r="AM12" s="65"/>
      <c r="AN12" s="170"/>
      <c r="AO12" s="146"/>
      <c r="AP12" s="65"/>
      <c r="AQ12" s="146"/>
      <c r="AR12" s="109"/>
      <c r="AS12" s="31"/>
      <c r="AT12" s="47"/>
      <c r="AU12" s="122"/>
      <c r="AV12" s="31"/>
      <c r="AW12" s="31"/>
      <c r="AX12" s="109"/>
      <c r="AY12" s="109"/>
      <c r="AZ12" s="5"/>
      <c r="BA12" s="109"/>
      <c r="BB12" s="109"/>
      <c r="BC12" s="109"/>
      <c r="BD12" s="109"/>
    </row>
    <row r="13" spans="1:56" s="50" customFormat="1" x14ac:dyDescent="0.25">
      <c r="A13" s="64" t="s">
        <v>197</v>
      </c>
      <c r="B13" s="64" t="s">
        <v>259</v>
      </c>
      <c r="C13" s="64" t="s">
        <v>56</v>
      </c>
      <c r="D13" s="4">
        <v>11</v>
      </c>
      <c r="E13" s="166">
        <f t="shared" si="0"/>
        <v>30</v>
      </c>
      <c r="F13" s="158">
        <f t="shared" si="5"/>
        <v>30</v>
      </c>
      <c r="G13" s="168"/>
      <c r="H13" s="209"/>
      <c r="I13" s="68">
        <v>0</v>
      </c>
      <c r="J13" s="71">
        <v>0</v>
      </c>
      <c r="K13" s="168"/>
      <c r="L13" s="167"/>
      <c r="M13" s="76">
        <f t="shared" si="1"/>
        <v>20</v>
      </c>
      <c r="N13" s="231">
        <f t="shared" si="2"/>
        <v>10</v>
      </c>
      <c r="O13" s="47">
        <f t="shared" si="3"/>
        <v>0</v>
      </c>
      <c r="P13" s="130">
        <f t="shared" si="4"/>
        <v>0</v>
      </c>
      <c r="Q13" s="168"/>
      <c r="R13" s="146"/>
      <c r="S13" s="147"/>
      <c r="T13" s="148"/>
      <c r="U13" s="146">
        <v>10</v>
      </c>
      <c r="V13" s="147"/>
      <c r="W13" s="187">
        <v>20</v>
      </c>
      <c r="X13" s="148"/>
      <c r="Y13" s="65"/>
      <c r="Z13" s="147"/>
      <c r="AA13" s="146"/>
      <c r="AB13" s="147"/>
      <c r="AC13" s="148"/>
      <c r="AD13" s="65"/>
      <c r="AE13" s="187"/>
      <c r="AF13" s="146"/>
      <c r="AG13" s="147"/>
      <c r="AH13" s="65"/>
      <c r="AI13" s="146"/>
      <c r="AJ13" s="147"/>
      <c r="AK13" s="148"/>
      <c r="AL13" s="147"/>
      <c r="AM13" s="65"/>
      <c r="AN13" s="170"/>
      <c r="AO13" s="146"/>
      <c r="AP13" s="65"/>
      <c r="AQ13" s="146"/>
      <c r="AR13" s="109"/>
      <c r="AS13" s="31"/>
      <c r="AT13" s="47"/>
      <c r="AU13" s="122"/>
      <c r="AV13" s="31"/>
      <c r="AW13" s="31"/>
      <c r="AX13" s="109"/>
      <c r="AY13" s="109"/>
      <c r="AZ13" s="5"/>
      <c r="BA13" s="109"/>
      <c r="BB13" s="109"/>
      <c r="BC13" s="109"/>
      <c r="BD13" s="109"/>
    </row>
    <row r="14" spans="1:56" s="50" customFormat="1" x14ac:dyDescent="0.25">
      <c r="A14" s="64" t="s">
        <v>804</v>
      </c>
      <c r="B14" s="64" t="s">
        <v>249</v>
      </c>
      <c r="C14" s="64" t="s">
        <v>179</v>
      </c>
      <c r="D14" s="4">
        <v>12</v>
      </c>
      <c r="E14" s="166">
        <f t="shared" si="0"/>
        <v>29</v>
      </c>
      <c r="F14" s="158">
        <f t="shared" si="5"/>
        <v>27</v>
      </c>
      <c r="G14" s="168"/>
      <c r="H14" s="209"/>
      <c r="I14" s="68">
        <v>0</v>
      </c>
      <c r="J14" s="71">
        <v>0</v>
      </c>
      <c r="K14" s="168"/>
      <c r="L14" s="167"/>
      <c r="M14" s="76">
        <f t="shared" si="1"/>
        <v>27</v>
      </c>
      <c r="N14" s="231">
        <f t="shared" si="2"/>
        <v>0</v>
      </c>
      <c r="O14" s="47">
        <f t="shared" si="3"/>
        <v>27</v>
      </c>
      <c r="P14" s="130">
        <f t="shared" si="4"/>
        <v>2</v>
      </c>
      <c r="Q14" s="168"/>
      <c r="R14" s="146"/>
      <c r="S14" s="147"/>
      <c r="T14" s="148"/>
      <c r="U14" s="146"/>
      <c r="V14" s="147">
        <v>15</v>
      </c>
      <c r="W14" s="187"/>
      <c r="X14" s="148">
        <v>2</v>
      </c>
      <c r="Y14" s="65"/>
      <c r="Z14" s="147"/>
      <c r="AA14" s="146"/>
      <c r="AB14" s="147"/>
      <c r="AC14" s="148"/>
      <c r="AD14" s="65"/>
      <c r="AE14" s="6"/>
      <c r="AF14" s="31"/>
      <c r="AG14" s="47">
        <v>12</v>
      </c>
      <c r="AH14" s="109"/>
      <c r="AI14" s="31"/>
      <c r="AJ14" s="47"/>
      <c r="AK14" s="122"/>
      <c r="AL14" s="47"/>
      <c r="AM14" s="109"/>
      <c r="AN14" s="145"/>
      <c r="AO14" s="31"/>
      <c r="AP14" s="109"/>
      <c r="AQ14" s="31"/>
      <c r="AR14" s="109"/>
      <c r="AS14" s="31"/>
      <c r="AT14" s="47"/>
      <c r="AU14" s="122"/>
      <c r="AV14" s="31"/>
      <c r="AW14" s="31"/>
      <c r="AX14" s="109"/>
      <c r="AY14" s="109"/>
      <c r="AZ14" s="5"/>
      <c r="BA14" s="109"/>
      <c r="BB14" s="109"/>
      <c r="BC14" s="109"/>
      <c r="BD14" s="109"/>
    </row>
    <row r="15" spans="1:56" s="50" customFormat="1" x14ac:dyDescent="0.25">
      <c r="A15" s="64" t="s">
        <v>800</v>
      </c>
      <c r="B15" s="64" t="s">
        <v>801</v>
      </c>
      <c r="C15" s="64" t="s">
        <v>204</v>
      </c>
      <c r="D15" s="4">
        <v>13</v>
      </c>
      <c r="E15" s="166">
        <f t="shared" si="0"/>
        <v>24</v>
      </c>
      <c r="F15" s="158">
        <f t="shared" si="5"/>
        <v>14</v>
      </c>
      <c r="G15" s="168"/>
      <c r="H15" s="209"/>
      <c r="I15" s="68">
        <v>0</v>
      </c>
      <c r="J15" s="71">
        <v>0</v>
      </c>
      <c r="K15" s="76"/>
      <c r="L15" s="4"/>
      <c r="M15" s="76">
        <f t="shared" si="1"/>
        <v>10</v>
      </c>
      <c r="N15" s="231">
        <f t="shared" si="2"/>
        <v>4</v>
      </c>
      <c r="O15" s="47">
        <f t="shared" si="3"/>
        <v>10</v>
      </c>
      <c r="P15" s="130">
        <f t="shared" si="4"/>
        <v>10</v>
      </c>
      <c r="Q15" s="76"/>
      <c r="R15" s="31"/>
      <c r="S15" s="47"/>
      <c r="T15" s="122"/>
      <c r="U15" s="31">
        <v>4</v>
      </c>
      <c r="V15" s="47">
        <v>10</v>
      </c>
      <c r="W15" s="6"/>
      <c r="X15" s="122">
        <v>10</v>
      </c>
      <c r="Y15" s="109"/>
      <c r="Z15" s="47"/>
      <c r="AA15" s="31"/>
      <c r="AB15" s="47"/>
      <c r="AC15" s="122"/>
      <c r="AD15" s="109"/>
      <c r="AE15" s="187"/>
      <c r="AF15" s="146"/>
      <c r="AG15" s="147"/>
      <c r="AH15" s="65"/>
      <c r="AI15" s="146"/>
      <c r="AJ15" s="147"/>
      <c r="AK15" s="148"/>
      <c r="AL15" s="147"/>
      <c r="AM15" s="65"/>
      <c r="AN15" s="170"/>
      <c r="AO15" s="146"/>
      <c r="AP15" s="65"/>
      <c r="AQ15" s="146"/>
      <c r="AR15" s="109"/>
      <c r="AS15" s="31"/>
      <c r="AT15" s="147"/>
      <c r="AU15" s="122"/>
      <c r="AV15" s="31"/>
      <c r="AW15" s="31"/>
      <c r="AX15" s="109"/>
      <c r="AY15" s="109"/>
      <c r="AZ15" s="5"/>
      <c r="BA15" s="109"/>
      <c r="BB15" s="109"/>
      <c r="BC15" s="109"/>
      <c r="BD15" s="109"/>
    </row>
    <row r="16" spans="1:56" s="50" customFormat="1" x14ac:dyDescent="0.25">
      <c r="A16" s="64" t="s">
        <v>818</v>
      </c>
      <c r="B16" s="64" t="s">
        <v>137</v>
      </c>
      <c r="C16" s="64" t="s">
        <v>57</v>
      </c>
      <c r="D16" s="4">
        <v>14</v>
      </c>
      <c r="E16" s="166">
        <f t="shared" si="0"/>
        <v>24</v>
      </c>
      <c r="F16" s="158">
        <f t="shared" si="5"/>
        <v>24</v>
      </c>
      <c r="G16" s="168"/>
      <c r="H16" s="209"/>
      <c r="I16" s="68"/>
      <c r="J16" s="220"/>
      <c r="K16" s="76"/>
      <c r="L16" s="4"/>
      <c r="M16" s="76">
        <f t="shared" si="1"/>
        <v>22</v>
      </c>
      <c r="N16" s="231">
        <f t="shared" si="2"/>
        <v>2</v>
      </c>
      <c r="O16" s="47">
        <f t="shared" si="3"/>
        <v>20</v>
      </c>
      <c r="P16" s="130">
        <f t="shared" si="4"/>
        <v>0</v>
      </c>
      <c r="Q16" s="76"/>
      <c r="R16" s="31"/>
      <c r="S16" s="47"/>
      <c r="T16" s="122"/>
      <c r="U16" s="31"/>
      <c r="V16" s="47"/>
      <c r="W16" s="6"/>
      <c r="X16" s="122"/>
      <c r="Y16" s="109">
        <v>2</v>
      </c>
      <c r="Z16" s="47">
        <v>20</v>
      </c>
      <c r="AA16" s="31"/>
      <c r="AB16" s="47"/>
      <c r="AC16" s="122"/>
      <c r="AD16" s="109"/>
      <c r="AE16" s="187"/>
      <c r="AF16" s="146">
        <v>2</v>
      </c>
      <c r="AG16" s="147"/>
      <c r="AH16" s="65"/>
      <c r="AI16" s="146"/>
      <c r="AJ16" s="147"/>
      <c r="AK16" s="148"/>
      <c r="AL16" s="147"/>
      <c r="AM16" s="65"/>
      <c r="AN16" s="170"/>
      <c r="AO16" s="146"/>
      <c r="AP16" s="65"/>
      <c r="AQ16" s="146"/>
      <c r="AR16" s="65"/>
      <c r="AS16" s="31"/>
      <c r="AT16" s="47"/>
      <c r="AU16" s="122"/>
      <c r="AV16" s="31"/>
      <c r="AW16" s="31"/>
      <c r="AX16" s="109"/>
      <c r="AY16" s="109"/>
      <c r="AZ16" s="5"/>
      <c r="BA16" s="109"/>
      <c r="BB16" s="109"/>
      <c r="BC16" s="109"/>
      <c r="BD16" s="109"/>
    </row>
    <row r="17" spans="1:56" x14ac:dyDescent="0.25">
      <c r="A17" s="64" t="s">
        <v>802</v>
      </c>
      <c r="B17" s="64" t="s">
        <v>803</v>
      </c>
      <c r="C17" s="64" t="s">
        <v>179</v>
      </c>
      <c r="D17" s="4">
        <v>15</v>
      </c>
      <c r="E17" s="166">
        <f t="shared" si="0"/>
        <v>22</v>
      </c>
      <c r="F17" s="158">
        <f t="shared" si="5"/>
        <v>16</v>
      </c>
      <c r="G17" s="168"/>
      <c r="H17" s="209"/>
      <c r="I17" s="68">
        <v>0</v>
      </c>
      <c r="J17" s="71">
        <v>0</v>
      </c>
      <c r="K17" s="168"/>
      <c r="L17" s="167"/>
      <c r="M17" s="76">
        <f t="shared" si="1"/>
        <v>16</v>
      </c>
      <c r="N17" s="231">
        <f t="shared" si="2"/>
        <v>0</v>
      </c>
      <c r="O17" s="47">
        <f t="shared" si="3"/>
        <v>10</v>
      </c>
      <c r="P17" s="130">
        <f t="shared" si="4"/>
        <v>6</v>
      </c>
      <c r="Q17" s="168"/>
      <c r="R17" s="146"/>
      <c r="S17" s="147"/>
      <c r="T17" s="148"/>
      <c r="U17" s="146"/>
      <c r="V17" s="147">
        <v>10</v>
      </c>
      <c r="W17" s="187">
        <v>6</v>
      </c>
      <c r="X17" s="148">
        <v>6</v>
      </c>
      <c r="Y17" s="65"/>
      <c r="Z17" s="147"/>
      <c r="AA17" s="146"/>
      <c r="AB17" s="147"/>
      <c r="AC17" s="148"/>
      <c r="AD17" s="65"/>
      <c r="AE17" s="187"/>
      <c r="AF17" s="146"/>
      <c r="AG17" s="147"/>
      <c r="AH17" s="65"/>
      <c r="AI17" s="146"/>
      <c r="AJ17" s="147"/>
      <c r="AK17" s="148"/>
      <c r="AL17" s="147"/>
      <c r="AM17" s="65"/>
      <c r="AN17" s="170"/>
      <c r="AO17" s="146"/>
      <c r="AP17" s="65"/>
      <c r="AQ17" s="146"/>
      <c r="AR17" s="109"/>
      <c r="AS17" s="146"/>
      <c r="AT17" s="47"/>
      <c r="AU17" s="122"/>
      <c r="AV17" s="31"/>
      <c r="AW17" s="31"/>
      <c r="AX17" s="1"/>
      <c r="AY17" s="1"/>
      <c r="AZ17" s="5"/>
      <c r="BA17" s="1"/>
      <c r="BB17" s="1"/>
      <c r="BC17" s="1"/>
      <c r="BD17" s="1"/>
    </row>
    <row r="18" spans="1:56" x14ac:dyDescent="0.25">
      <c r="A18" s="64" t="s">
        <v>435</v>
      </c>
      <c r="B18" s="64" t="s">
        <v>436</v>
      </c>
      <c r="C18" s="64" t="s">
        <v>58</v>
      </c>
      <c r="D18" s="4">
        <v>16</v>
      </c>
      <c r="E18" s="166">
        <f t="shared" si="0"/>
        <v>22</v>
      </c>
      <c r="F18" s="158">
        <f>SUM(G18, I18,J18,K18,L18,M18,N18,H18)-13</f>
        <v>36</v>
      </c>
      <c r="G18" s="168">
        <v>10</v>
      </c>
      <c r="H18" s="209"/>
      <c r="I18" s="68">
        <v>10</v>
      </c>
      <c r="J18" s="189">
        <v>8</v>
      </c>
      <c r="K18" s="168"/>
      <c r="L18" s="167"/>
      <c r="M18" s="76">
        <f t="shared" si="1"/>
        <v>1</v>
      </c>
      <c r="N18" s="185">
        <f t="shared" si="2"/>
        <v>20</v>
      </c>
      <c r="O18" s="47">
        <f t="shared" si="3"/>
        <v>0</v>
      </c>
      <c r="P18" s="130">
        <f t="shared" si="4"/>
        <v>1</v>
      </c>
      <c r="Q18" s="168"/>
      <c r="R18" s="146"/>
      <c r="S18" s="147"/>
      <c r="T18" s="148"/>
      <c r="U18" s="146">
        <v>20</v>
      </c>
      <c r="V18" s="147"/>
      <c r="W18" s="187">
        <v>1</v>
      </c>
      <c r="X18" s="148">
        <v>1</v>
      </c>
      <c r="Y18" s="65"/>
      <c r="Z18" s="147"/>
      <c r="AA18" s="146"/>
      <c r="AB18" s="147"/>
      <c r="AC18" s="148"/>
      <c r="AD18" s="65"/>
      <c r="AE18" s="187"/>
      <c r="AF18" s="146"/>
      <c r="AG18" s="147"/>
      <c r="AH18" s="65"/>
      <c r="AI18" s="146"/>
      <c r="AJ18" s="147"/>
      <c r="AK18" s="148"/>
      <c r="AL18" s="147"/>
      <c r="AM18" s="65"/>
      <c r="AN18" s="170"/>
      <c r="AO18" s="146"/>
      <c r="AP18" s="65"/>
      <c r="AQ18" s="146"/>
      <c r="AR18" s="109"/>
      <c r="AS18" s="31"/>
      <c r="AT18" s="47"/>
      <c r="AU18" s="122"/>
      <c r="AV18" s="31"/>
      <c r="AW18" s="31"/>
      <c r="AX18" s="1"/>
      <c r="AY18" s="1"/>
      <c r="AZ18" s="5"/>
      <c r="BA18" s="1"/>
      <c r="BB18" s="1"/>
      <c r="BC18" s="1"/>
      <c r="BD18" s="1"/>
    </row>
    <row r="19" spans="1:56" s="50" customFormat="1" x14ac:dyDescent="0.25">
      <c r="A19" s="64" t="s">
        <v>830</v>
      </c>
      <c r="B19" s="64" t="s">
        <v>380</v>
      </c>
      <c r="C19" s="64" t="s">
        <v>47</v>
      </c>
      <c r="D19" s="4">
        <v>17</v>
      </c>
      <c r="E19" s="166">
        <f t="shared" si="0"/>
        <v>21</v>
      </c>
      <c r="F19" s="158">
        <f t="shared" ref="F19:F47" si="6">SUM(G19, I19,J19,K19,L19,M19,N19,H19)</f>
        <v>31</v>
      </c>
      <c r="G19" s="168">
        <v>10</v>
      </c>
      <c r="H19" s="209"/>
      <c r="I19" s="68"/>
      <c r="J19" s="71"/>
      <c r="K19" s="168"/>
      <c r="L19" s="167"/>
      <c r="M19" s="76">
        <f t="shared" si="1"/>
        <v>21</v>
      </c>
      <c r="N19" s="231">
        <f t="shared" si="2"/>
        <v>0</v>
      </c>
      <c r="O19" s="47">
        <f t="shared" si="3"/>
        <v>21</v>
      </c>
      <c r="P19" s="130">
        <f t="shared" si="4"/>
        <v>0</v>
      </c>
      <c r="Q19" s="168"/>
      <c r="R19" s="146"/>
      <c r="S19" s="147"/>
      <c r="T19" s="148"/>
      <c r="U19" s="146"/>
      <c r="V19" s="147"/>
      <c r="W19" s="187"/>
      <c r="X19" s="148"/>
      <c r="Y19" s="65"/>
      <c r="Z19" s="147">
        <v>6</v>
      </c>
      <c r="AA19" s="146"/>
      <c r="AB19" s="147"/>
      <c r="AC19" s="148"/>
      <c r="AD19" s="65"/>
      <c r="AE19" s="187"/>
      <c r="AF19" s="146"/>
      <c r="AG19" s="147">
        <v>15</v>
      </c>
      <c r="AH19" s="65"/>
      <c r="AI19" s="146"/>
      <c r="AJ19" s="147"/>
      <c r="AK19" s="148"/>
      <c r="AL19" s="147"/>
      <c r="AM19" s="65"/>
      <c r="AN19" s="170"/>
      <c r="AO19" s="146"/>
      <c r="AP19" s="65"/>
      <c r="AQ19" s="146"/>
      <c r="AR19" s="65"/>
      <c r="AS19" s="146"/>
      <c r="AT19" s="47"/>
      <c r="AU19" s="122"/>
      <c r="AV19" s="31"/>
      <c r="AW19" s="31"/>
      <c r="AX19" s="109"/>
      <c r="AY19" s="109"/>
      <c r="AZ19" s="5"/>
      <c r="BA19" s="109"/>
      <c r="BB19" s="109"/>
      <c r="BC19" s="109"/>
      <c r="BD19" s="109"/>
    </row>
    <row r="20" spans="1:56" s="50" customFormat="1" x14ac:dyDescent="0.25">
      <c r="A20" s="64" t="s">
        <v>858</v>
      </c>
      <c r="B20" s="64" t="s">
        <v>241</v>
      </c>
      <c r="C20" s="64" t="s">
        <v>49</v>
      </c>
      <c r="D20" s="4">
        <v>18</v>
      </c>
      <c r="E20" s="166">
        <f t="shared" si="0"/>
        <v>20</v>
      </c>
      <c r="F20" s="158">
        <f t="shared" si="6"/>
        <v>12</v>
      </c>
      <c r="G20" s="168"/>
      <c r="H20" s="209"/>
      <c r="I20" s="68"/>
      <c r="J20" s="71"/>
      <c r="K20" s="168"/>
      <c r="L20" s="167"/>
      <c r="M20" s="76">
        <f t="shared" si="1"/>
        <v>6</v>
      </c>
      <c r="N20" s="231">
        <f t="shared" si="2"/>
        <v>6</v>
      </c>
      <c r="O20" s="47">
        <f t="shared" si="3"/>
        <v>0</v>
      </c>
      <c r="P20" s="130">
        <f t="shared" si="4"/>
        <v>8</v>
      </c>
      <c r="Q20" s="168"/>
      <c r="R20" s="146"/>
      <c r="S20" s="147"/>
      <c r="T20" s="148"/>
      <c r="U20" s="146"/>
      <c r="V20" s="147"/>
      <c r="W20" s="187"/>
      <c r="X20" s="148"/>
      <c r="Y20" s="65"/>
      <c r="Z20" s="147"/>
      <c r="AA20" s="146"/>
      <c r="AB20" s="147"/>
      <c r="AC20" s="148">
        <v>8</v>
      </c>
      <c r="AD20" s="65"/>
      <c r="AE20" s="187">
        <v>6</v>
      </c>
      <c r="AF20" s="146">
        <v>6</v>
      </c>
      <c r="AG20" s="147"/>
      <c r="AH20" s="65"/>
      <c r="AI20" s="146"/>
      <c r="AJ20" s="147"/>
      <c r="AK20" s="148"/>
      <c r="AL20" s="147"/>
      <c r="AM20" s="65"/>
      <c r="AN20" s="170"/>
      <c r="AO20" s="146"/>
      <c r="AP20" s="65"/>
      <c r="AQ20" s="146"/>
      <c r="AR20" s="65"/>
      <c r="AS20" s="146"/>
      <c r="AT20" s="47"/>
      <c r="AU20" s="122"/>
      <c r="AV20" s="31"/>
      <c r="AW20" s="31"/>
      <c r="AX20" s="109"/>
      <c r="AY20" s="109"/>
      <c r="AZ20" s="5"/>
      <c r="BA20" s="109"/>
      <c r="BB20" s="109"/>
      <c r="BC20" s="109"/>
      <c r="BD20" s="109"/>
    </row>
    <row r="21" spans="1:56" s="50" customFormat="1" x14ac:dyDescent="0.25">
      <c r="A21" s="64" t="s">
        <v>441</v>
      </c>
      <c r="B21" s="64" t="s">
        <v>442</v>
      </c>
      <c r="C21" s="64" t="s">
        <v>49</v>
      </c>
      <c r="D21" s="4">
        <v>19</v>
      </c>
      <c r="E21" s="166">
        <f t="shared" si="0"/>
        <v>14</v>
      </c>
      <c r="F21" s="158">
        <f t="shared" si="6"/>
        <v>20</v>
      </c>
      <c r="G21" s="168"/>
      <c r="H21" s="209"/>
      <c r="I21" s="68">
        <v>6</v>
      </c>
      <c r="J21" s="71">
        <v>0</v>
      </c>
      <c r="K21" s="168"/>
      <c r="L21" s="167"/>
      <c r="M21" s="76">
        <f t="shared" si="1"/>
        <v>14</v>
      </c>
      <c r="N21" s="231">
        <f t="shared" si="2"/>
        <v>0</v>
      </c>
      <c r="O21" s="47">
        <f t="shared" si="3"/>
        <v>2</v>
      </c>
      <c r="P21" s="130">
        <f t="shared" si="4"/>
        <v>0</v>
      </c>
      <c r="Q21" s="168"/>
      <c r="R21" s="146"/>
      <c r="S21" s="147"/>
      <c r="T21" s="148"/>
      <c r="U21" s="146"/>
      <c r="V21" s="147"/>
      <c r="W21" s="187"/>
      <c r="X21" s="148"/>
      <c r="Y21" s="65">
        <v>12</v>
      </c>
      <c r="Z21" s="147">
        <v>2</v>
      </c>
      <c r="AA21" s="146"/>
      <c r="AB21" s="147"/>
      <c r="AC21" s="148"/>
      <c r="AD21" s="65"/>
      <c r="AE21" s="187"/>
      <c r="AF21" s="146"/>
      <c r="AG21" s="147"/>
      <c r="AH21" s="65"/>
      <c r="AI21" s="146"/>
      <c r="AJ21" s="147"/>
      <c r="AK21" s="148"/>
      <c r="AL21" s="147"/>
      <c r="AM21" s="65"/>
      <c r="AN21" s="170"/>
      <c r="AO21" s="146"/>
      <c r="AP21" s="65"/>
      <c r="AQ21" s="146"/>
      <c r="AR21" s="65"/>
      <c r="AS21" s="146"/>
      <c r="AT21" s="147"/>
      <c r="AU21" s="122"/>
      <c r="AV21" s="31"/>
      <c r="AW21" s="31"/>
      <c r="AX21" s="109"/>
      <c r="AY21" s="109"/>
      <c r="AZ21" s="5"/>
      <c r="BA21" s="109"/>
      <c r="BB21" s="109"/>
      <c r="BC21" s="109"/>
      <c r="BD21" s="109"/>
    </row>
    <row r="22" spans="1:56" s="50" customFormat="1" x14ac:dyDescent="0.25">
      <c r="A22" s="64" t="s">
        <v>455</v>
      </c>
      <c r="B22" s="64" t="s">
        <v>192</v>
      </c>
      <c r="C22" s="64" t="s">
        <v>403</v>
      </c>
      <c r="D22" s="4">
        <v>20</v>
      </c>
      <c r="E22" s="166">
        <f t="shared" si="0"/>
        <v>12</v>
      </c>
      <c r="F22" s="158">
        <f t="shared" si="6"/>
        <v>14</v>
      </c>
      <c r="G22" s="168"/>
      <c r="H22" s="209"/>
      <c r="I22" s="68">
        <v>2</v>
      </c>
      <c r="J22" s="71">
        <v>0</v>
      </c>
      <c r="K22" s="168"/>
      <c r="L22" s="167"/>
      <c r="M22" s="76">
        <f t="shared" si="1"/>
        <v>2</v>
      </c>
      <c r="N22" s="231">
        <f t="shared" si="2"/>
        <v>10</v>
      </c>
      <c r="O22" s="47">
        <f t="shared" si="3"/>
        <v>0</v>
      </c>
      <c r="P22" s="130">
        <f t="shared" si="4"/>
        <v>0</v>
      </c>
      <c r="Q22" s="168"/>
      <c r="R22" s="146"/>
      <c r="S22" s="147"/>
      <c r="T22" s="148"/>
      <c r="U22" s="146"/>
      <c r="V22" s="147"/>
      <c r="W22" s="187"/>
      <c r="X22" s="148"/>
      <c r="Y22" s="65"/>
      <c r="Z22" s="147"/>
      <c r="AA22" s="146"/>
      <c r="AB22" s="147"/>
      <c r="AC22" s="148"/>
      <c r="AD22" s="65"/>
      <c r="AE22" s="187">
        <v>2</v>
      </c>
      <c r="AF22" s="146">
        <v>10</v>
      </c>
      <c r="AG22" s="147"/>
      <c r="AH22" s="65"/>
      <c r="AI22" s="146"/>
      <c r="AJ22" s="147"/>
      <c r="AK22" s="148"/>
      <c r="AL22" s="147"/>
      <c r="AM22" s="65"/>
      <c r="AN22" s="170"/>
      <c r="AO22" s="146"/>
      <c r="AP22" s="65"/>
      <c r="AQ22" s="146"/>
      <c r="AR22" s="65"/>
      <c r="AS22" s="31"/>
      <c r="AT22" s="147"/>
      <c r="AU22" s="122"/>
      <c r="AV22" s="31"/>
      <c r="AW22" s="31"/>
      <c r="AX22" s="109"/>
      <c r="AY22" s="109"/>
      <c r="AZ22" s="5"/>
      <c r="BA22" s="109"/>
      <c r="BB22" s="109"/>
      <c r="BC22" s="109"/>
      <c r="BD22" s="109"/>
    </row>
    <row r="23" spans="1:56" x14ac:dyDescent="0.25">
      <c r="A23" s="64" t="s">
        <v>438</v>
      </c>
      <c r="B23" s="64" t="s">
        <v>135</v>
      </c>
      <c r="C23" s="64" t="s">
        <v>53</v>
      </c>
      <c r="D23" s="4">
        <v>21</v>
      </c>
      <c r="E23" s="166">
        <f t="shared" si="0"/>
        <v>12</v>
      </c>
      <c r="F23" s="158">
        <f t="shared" si="6"/>
        <v>26</v>
      </c>
      <c r="G23" s="168">
        <v>10</v>
      </c>
      <c r="H23" s="209"/>
      <c r="I23" s="68">
        <v>0</v>
      </c>
      <c r="J23" s="71">
        <v>8</v>
      </c>
      <c r="K23" s="168"/>
      <c r="L23" s="167"/>
      <c r="M23" s="76">
        <f t="shared" si="1"/>
        <v>2</v>
      </c>
      <c r="N23" s="231">
        <f t="shared" si="2"/>
        <v>6</v>
      </c>
      <c r="O23" s="47">
        <f t="shared" si="3"/>
        <v>2</v>
      </c>
      <c r="P23" s="130">
        <f t="shared" si="4"/>
        <v>4</v>
      </c>
      <c r="Q23" s="168"/>
      <c r="R23" s="146"/>
      <c r="S23" s="147"/>
      <c r="T23" s="148"/>
      <c r="U23" s="146"/>
      <c r="V23" s="147"/>
      <c r="W23" s="187"/>
      <c r="X23" s="148"/>
      <c r="Y23" s="65"/>
      <c r="Z23" s="147"/>
      <c r="AA23" s="146">
        <v>6</v>
      </c>
      <c r="AB23" s="147"/>
      <c r="AC23" s="148">
        <v>4</v>
      </c>
      <c r="AD23" s="65"/>
      <c r="AE23" s="187"/>
      <c r="AF23" s="146"/>
      <c r="AG23" s="147">
        <v>2</v>
      </c>
      <c r="AH23" s="65"/>
      <c r="AI23" s="146"/>
      <c r="AJ23" s="147"/>
      <c r="AK23" s="148"/>
      <c r="AL23" s="147"/>
      <c r="AM23" s="65"/>
      <c r="AN23" s="170"/>
      <c r="AO23" s="146"/>
      <c r="AP23" s="65"/>
      <c r="AQ23" s="146"/>
      <c r="AR23" s="65"/>
      <c r="AS23" s="31"/>
      <c r="AT23" s="147"/>
      <c r="AU23" s="122"/>
      <c r="AV23" s="31"/>
      <c r="AW23" s="31"/>
      <c r="AX23" s="1"/>
      <c r="AY23" s="1"/>
      <c r="AZ23" s="5"/>
      <c r="BA23" s="1"/>
      <c r="BB23" s="1"/>
      <c r="BC23" s="1"/>
      <c r="BD23" s="1"/>
    </row>
    <row r="24" spans="1:56" x14ac:dyDescent="0.25">
      <c r="A24" s="64" t="s">
        <v>473</v>
      </c>
      <c r="B24" s="64" t="s">
        <v>241</v>
      </c>
      <c r="C24" s="64" t="s">
        <v>55</v>
      </c>
      <c r="D24" s="4">
        <v>22</v>
      </c>
      <c r="E24" s="166">
        <f t="shared" si="0"/>
        <v>10</v>
      </c>
      <c r="F24" s="158">
        <f t="shared" si="6"/>
        <v>20</v>
      </c>
      <c r="G24" s="168"/>
      <c r="H24" s="209">
        <v>10</v>
      </c>
      <c r="I24" s="68">
        <v>0</v>
      </c>
      <c r="J24" s="71">
        <v>0</v>
      </c>
      <c r="K24" s="168"/>
      <c r="L24" s="167"/>
      <c r="M24" s="76">
        <f t="shared" si="1"/>
        <v>10</v>
      </c>
      <c r="N24" s="231">
        <f t="shared" si="2"/>
        <v>0</v>
      </c>
      <c r="O24" s="47">
        <f t="shared" si="3"/>
        <v>10</v>
      </c>
      <c r="P24" s="130">
        <f t="shared" si="4"/>
        <v>0</v>
      </c>
      <c r="Q24" s="168"/>
      <c r="R24" s="146"/>
      <c r="S24" s="147"/>
      <c r="T24" s="148"/>
      <c r="U24" s="146"/>
      <c r="V24" s="147">
        <v>10</v>
      </c>
      <c r="W24" s="187"/>
      <c r="X24" s="148"/>
      <c r="Y24" s="65"/>
      <c r="Z24" s="147"/>
      <c r="AA24" s="146"/>
      <c r="AB24" s="147"/>
      <c r="AC24" s="148"/>
      <c r="AD24" s="65"/>
      <c r="AE24" s="6"/>
      <c r="AF24" s="31"/>
      <c r="AG24" s="47"/>
      <c r="AH24" s="109"/>
      <c r="AI24" s="31"/>
      <c r="AJ24" s="47"/>
      <c r="AK24" s="122"/>
      <c r="AL24" s="47"/>
      <c r="AM24" s="109"/>
      <c r="AN24" s="145"/>
      <c r="AO24" s="31"/>
      <c r="AP24" s="109"/>
      <c r="AQ24" s="31"/>
      <c r="AR24" s="109"/>
      <c r="AS24" s="146"/>
      <c r="AT24" s="47"/>
      <c r="AU24" s="122"/>
      <c r="AV24" s="31"/>
      <c r="AW24" s="31"/>
      <c r="AX24" s="1"/>
      <c r="AY24" s="1"/>
      <c r="AZ24" s="5"/>
      <c r="BA24" s="1"/>
      <c r="BB24" s="1"/>
      <c r="BC24" s="1"/>
      <c r="BD24" s="1"/>
    </row>
    <row r="25" spans="1:56" x14ac:dyDescent="0.25">
      <c r="A25" s="64" t="s">
        <v>683</v>
      </c>
      <c r="B25" s="64" t="s">
        <v>188</v>
      </c>
      <c r="C25" s="64" t="s">
        <v>684</v>
      </c>
      <c r="D25" s="4">
        <v>23</v>
      </c>
      <c r="E25" s="166">
        <f t="shared" si="0"/>
        <v>10</v>
      </c>
      <c r="F25" s="158">
        <f t="shared" si="6"/>
        <v>14</v>
      </c>
      <c r="G25" s="168">
        <v>10</v>
      </c>
      <c r="H25" s="209"/>
      <c r="I25" s="68"/>
      <c r="J25" s="71"/>
      <c r="K25" s="76"/>
      <c r="L25" s="4"/>
      <c r="M25" s="76">
        <f t="shared" si="1"/>
        <v>4</v>
      </c>
      <c r="N25" s="231">
        <f t="shared" si="2"/>
        <v>0</v>
      </c>
      <c r="O25" s="47">
        <f t="shared" si="3"/>
        <v>4</v>
      </c>
      <c r="P25" s="130">
        <f t="shared" si="4"/>
        <v>6</v>
      </c>
      <c r="Q25" s="76"/>
      <c r="R25" s="31"/>
      <c r="S25" s="47"/>
      <c r="T25" s="122"/>
      <c r="U25" s="31"/>
      <c r="V25" s="47"/>
      <c r="W25" s="6"/>
      <c r="X25" s="122"/>
      <c r="Y25" s="109"/>
      <c r="Z25" s="47"/>
      <c r="AA25" s="31"/>
      <c r="AB25" s="47">
        <v>4</v>
      </c>
      <c r="AC25" s="122">
        <v>6</v>
      </c>
      <c r="AD25" s="109"/>
      <c r="AE25" s="6"/>
      <c r="AF25" s="31"/>
      <c r="AG25" s="47"/>
      <c r="AH25" s="109"/>
      <c r="AI25" s="31"/>
      <c r="AJ25" s="47"/>
      <c r="AK25" s="122"/>
      <c r="AL25" s="47"/>
      <c r="AM25" s="109"/>
      <c r="AN25" s="145"/>
      <c r="AO25" s="31"/>
      <c r="AP25" s="109"/>
      <c r="AQ25" s="31"/>
      <c r="AR25" s="109"/>
      <c r="AS25" s="146"/>
      <c r="AT25" s="47"/>
      <c r="AU25" s="122"/>
      <c r="AV25" s="31"/>
      <c r="AW25" s="31"/>
      <c r="AX25" s="1"/>
      <c r="AY25" s="1"/>
      <c r="AZ25" s="5"/>
      <c r="BA25" s="1"/>
      <c r="BB25" s="1"/>
      <c r="BC25" s="1"/>
      <c r="BD25" s="1"/>
    </row>
    <row r="26" spans="1:56" x14ac:dyDescent="0.25">
      <c r="A26" s="64" t="s">
        <v>698</v>
      </c>
      <c r="B26" s="64" t="s">
        <v>231</v>
      </c>
      <c r="C26" s="64" t="s">
        <v>58</v>
      </c>
      <c r="D26" s="4">
        <v>24</v>
      </c>
      <c r="E26" s="166">
        <f t="shared" si="0"/>
        <v>10</v>
      </c>
      <c r="F26" s="158">
        <f t="shared" si="6"/>
        <v>20</v>
      </c>
      <c r="G26" s="168">
        <v>10</v>
      </c>
      <c r="H26" s="209"/>
      <c r="I26" s="68"/>
      <c r="J26" s="71"/>
      <c r="K26" s="76"/>
      <c r="L26" s="4"/>
      <c r="M26" s="76">
        <f t="shared" si="1"/>
        <v>10</v>
      </c>
      <c r="N26" s="231">
        <f t="shared" si="2"/>
        <v>0</v>
      </c>
      <c r="O26" s="47">
        <f t="shared" si="3"/>
        <v>10</v>
      </c>
      <c r="P26" s="130">
        <f t="shared" si="4"/>
        <v>0</v>
      </c>
      <c r="Q26" s="76"/>
      <c r="R26" s="31"/>
      <c r="S26" s="47"/>
      <c r="T26" s="122"/>
      <c r="U26" s="31"/>
      <c r="V26" s="47"/>
      <c r="W26" s="6"/>
      <c r="X26" s="122"/>
      <c r="Y26" s="109"/>
      <c r="Z26" s="47"/>
      <c r="AA26" s="31"/>
      <c r="AB26" s="47">
        <v>10</v>
      </c>
      <c r="AC26" s="122"/>
      <c r="AD26" s="109"/>
      <c r="AE26" s="187"/>
      <c r="AF26" s="146"/>
      <c r="AG26" s="147"/>
      <c r="AH26" s="65"/>
      <c r="AI26" s="146"/>
      <c r="AJ26" s="147"/>
      <c r="AK26" s="148"/>
      <c r="AL26" s="147"/>
      <c r="AM26" s="65"/>
      <c r="AN26" s="170"/>
      <c r="AO26" s="146"/>
      <c r="AP26" s="65"/>
      <c r="AQ26" s="146"/>
      <c r="AR26" s="65"/>
      <c r="AS26" s="31"/>
      <c r="AT26" s="47"/>
      <c r="AU26" s="122"/>
      <c r="AV26" s="31"/>
      <c r="AW26" s="31"/>
      <c r="AX26" s="1"/>
      <c r="AY26" s="1"/>
      <c r="AZ26" s="5"/>
      <c r="BA26" s="1"/>
      <c r="BB26" s="1"/>
      <c r="BC26" s="1"/>
      <c r="BD26" s="1"/>
    </row>
    <row r="27" spans="1:56" x14ac:dyDescent="0.25">
      <c r="A27" s="64" t="s">
        <v>677</v>
      </c>
      <c r="B27" s="64" t="s">
        <v>124</v>
      </c>
      <c r="C27" s="64" t="s">
        <v>76</v>
      </c>
      <c r="D27" s="4">
        <v>25</v>
      </c>
      <c r="E27" s="166">
        <f t="shared" si="0"/>
        <v>10</v>
      </c>
      <c r="F27" s="158">
        <f t="shared" si="6"/>
        <v>20</v>
      </c>
      <c r="G27" s="168">
        <v>10</v>
      </c>
      <c r="H27" s="209"/>
      <c r="I27" s="68">
        <v>0</v>
      </c>
      <c r="J27" s="71">
        <v>0</v>
      </c>
      <c r="K27" s="168"/>
      <c r="L27" s="167"/>
      <c r="M27" s="76">
        <f t="shared" si="1"/>
        <v>10</v>
      </c>
      <c r="N27" s="231">
        <f t="shared" si="2"/>
        <v>0</v>
      </c>
      <c r="O27" s="47">
        <f t="shared" si="3"/>
        <v>10</v>
      </c>
      <c r="P27" s="130">
        <f t="shared" si="4"/>
        <v>0</v>
      </c>
      <c r="Q27" s="168"/>
      <c r="R27" s="146"/>
      <c r="S27" s="147"/>
      <c r="T27" s="148"/>
      <c r="U27" s="146"/>
      <c r="V27" s="147"/>
      <c r="W27" s="187"/>
      <c r="X27" s="148"/>
      <c r="Y27" s="65"/>
      <c r="Z27" s="147"/>
      <c r="AA27" s="146"/>
      <c r="AB27" s="147"/>
      <c r="AC27" s="148"/>
      <c r="AD27" s="65"/>
      <c r="AE27" s="187"/>
      <c r="AF27" s="146"/>
      <c r="AG27" s="147">
        <v>10</v>
      </c>
      <c r="AH27" s="65"/>
      <c r="AI27" s="146"/>
      <c r="AJ27" s="147"/>
      <c r="AK27" s="148"/>
      <c r="AL27" s="147"/>
      <c r="AM27" s="65"/>
      <c r="AN27" s="170"/>
      <c r="AO27" s="146"/>
      <c r="AP27" s="65"/>
      <c r="AQ27" s="146"/>
      <c r="AR27" s="65"/>
      <c r="AS27" s="146"/>
      <c r="AT27" s="147"/>
      <c r="AU27" s="122"/>
      <c r="AV27" s="31"/>
      <c r="AW27" s="31"/>
      <c r="AX27" s="1"/>
      <c r="AY27" s="1"/>
      <c r="AZ27" s="5"/>
      <c r="BA27" s="1"/>
      <c r="BB27" s="1"/>
      <c r="BC27" s="1"/>
      <c r="BD27" s="1"/>
    </row>
    <row r="28" spans="1:56" x14ac:dyDescent="0.25">
      <c r="A28" s="64" t="s">
        <v>484</v>
      </c>
      <c r="B28" s="64" t="s">
        <v>485</v>
      </c>
      <c r="C28" s="64" t="s">
        <v>46</v>
      </c>
      <c r="D28" s="4">
        <v>26</v>
      </c>
      <c r="E28" s="166">
        <f t="shared" si="0"/>
        <v>8</v>
      </c>
      <c r="F28" s="158">
        <f t="shared" si="6"/>
        <v>18</v>
      </c>
      <c r="G28" s="168"/>
      <c r="H28" s="209">
        <v>10</v>
      </c>
      <c r="I28" s="68">
        <v>0</v>
      </c>
      <c r="J28" s="71">
        <v>0</v>
      </c>
      <c r="K28" s="168"/>
      <c r="L28" s="167"/>
      <c r="M28" s="76">
        <f t="shared" si="1"/>
        <v>8</v>
      </c>
      <c r="N28" s="231">
        <f t="shared" si="2"/>
        <v>0</v>
      </c>
      <c r="O28" s="47">
        <f t="shared" si="3"/>
        <v>0</v>
      </c>
      <c r="P28" s="130">
        <f t="shared" si="4"/>
        <v>0</v>
      </c>
      <c r="Q28" s="168">
        <v>8</v>
      </c>
      <c r="R28" s="146"/>
      <c r="S28" s="147"/>
      <c r="T28" s="148"/>
      <c r="U28" s="146"/>
      <c r="V28" s="147"/>
      <c r="W28" s="187"/>
      <c r="X28" s="148"/>
      <c r="Y28" s="65"/>
      <c r="Z28" s="147"/>
      <c r="AA28" s="146"/>
      <c r="AB28" s="147"/>
      <c r="AC28" s="148"/>
      <c r="AD28" s="65"/>
      <c r="AE28" s="6"/>
      <c r="AF28" s="31"/>
      <c r="AG28" s="47"/>
      <c r="AH28" s="109"/>
      <c r="AI28" s="31"/>
      <c r="AJ28" s="47"/>
      <c r="AK28" s="122"/>
      <c r="AL28" s="47"/>
      <c r="AM28" s="109"/>
      <c r="AN28" s="145"/>
      <c r="AO28" s="31"/>
      <c r="AP28" s="109"/>
      <c r="AQ28" s="31"/>
      <c r="AR28" s="109"/>
      <c r="AS28" s="31"/>
      <c r="AT28" s="47"/>
      <c r="AU28" s="122"/>
      <c r="AV28" s="31"/>
      <c r="AW28" s="31"/>
      <c r="AX28" s="1"/>
      <c r="AY28" s="1"/>
      <c r="AZ28" s="5"/>
      <c r="BA28" s="1"/>
      <c r="BB28" s="1"/>
      <c r="BC28" s="1"/>
      <c r="BD28" s="1"/>
    </row>
    <row r="29" spans="1:56" x14ac:dyDescent="0.25">
      <c r="A29" s="64" t="s">
        <v>474</v>
      </c>
      <c r="B29" s="64" t="s">
        <v>366</v>
      </c>
      <c r="C29" s="64" t="s">
        <v>102</v>
      </c>
      <c r="D29" s="4">
        <v>27</v>
      </c>
      <c r="E29" s="166">
        <f t="shared" si="0"/>
        <v>8</v>
      </c>
      <c r="F29" s="158">
        <f t="shared" si="6"/>
        <v>22</v>
      </c>
      <c r="G29" s="168"/>
      <c r="H29" s="209">
        <v>10</v>
      </c>
      <c r="I29" s="68">
        <v>4</v>
      </c>
      <c r="J29" s="71">
        <v>4</v>
      </c>
      <c r="K29" s="168"/>
      <c r="L29" s="167"/>
      <c r="M29" s="76">
        <f t="shared" si="1"/>
        <v>4</v>
      </c>
      <c r="N29" s="231">
        <f t="shared" si="2"/>
        <v>0</v>
      </c>
      <c r="O29" s="47">
        <f t="shared" si="3"/>
        <v>0</v>
      </c>
      <c r="P29" s="130">
        <f t="shared" si="4"/>
        <v>4</v>
      </c>
      <c r="Q29" s="168"/>
      <c r="R29" s="146"/>
      <c r="S29" s="147"/>
      <c r="T29" s="148"/>
      <c r="U29" s="146"/>
      <c r="V29" s="147"/>
      <c r="W29" s="187">
        <v>4</v>
      </c>
      <c r="X29" s="148">
        <v>4</v>
      </c>
      <c r="Y29" s="65"/>
      <c r="Z29" s="147"/>
      <c r="AA29" s="146"/>
      <c r="AB29" s="147"/>
      <c r="AC29" s="148"/>
      <c r="AD29" s="65"/>
      <c r="AE29" s="6"/>
      <c r="AF29" s="31"/>
      <c r="AG29" s="47"/>
      <c r="AH29" s="109"/>
      <c r="AI29" s="31"/>
      <c r="AJ29" s="47"/>
      <c r="AK29" s="122"/>
      <c r="AL29" s="47"/>
      <c r="AM29" s="109"/>
      <c r="AN29" s="145"/>
      <c r="AO29" s="31"/>
      <c r="AP29" s="109"/>
      <c r="AQ29" s="31"/>
      <c r="AR29" s="109"/>
      <c r="AS29" s="146"/>
      <c r="AT29" s="47"/>
      <c r="AU29" s="122"/>
      <c r="AV29" s="31"/>
      <c r="AW29" s="31"/>
      <c r="AX29" s="1"/>
      <c r="AY29" s="1"/>
      <c r="AZ29" s="5"/>
      <c r="BA29" s="1"/>
      <c r="BB29" s="1"/>
      <c r="BC29" s="1"/>
      <c r="BD29" s="1"/>
    </row>
    <row r="30" spans="1:56" x14ac:dyDescent="0.25">
      <c r="A30" s="64" t="s">
        <v>407</v>
      </c>
      <c r="B30" s="64" t="s">
        <v>408</v>
      </c>
      <c r="C30" s="64" t="s">
        <v>49</v>
      </c>
      <c r="D30" s="4">
        <v>28</v>
      </c>
      <c r="E30" s="166">
        <f t="shared" si="0"/>
        <v>8</v>
      </c>
      <c r="F30" s="158">
        <f t="shared" si="6"/>
        <v>30</v>
      </c>
      <c r="G30" s="168">
        <v>10</v>
      </c>
      <c r="H30" s="209"/>
      <c r="I30" s="68">
        <v>12</v>
      </c>
      <c r="J30" s="71">
        <v>0</v>
      </c>
      <c r="K30" s="76"/>
      <c r="L30" s="41"/>
      <c r="M30" s="76">
        <f t="shared" si="1"/>
        <v>8</v>
      </c>
      <c r="N30" s="231">
        <f t="shared" si="2"/>
        <v>0</v>
      </c>
      <c r="O30" s="47">
        <f t="shared" si="3"/>
        <v>0</v>
      </c>
      <c r="P30" s="130">
        <f t="shared" si="4"/>
        <v>0</v>
      </c>
      <c r="Q30" s="76"/>
      <c r="R30" s="31"/>
      <c r="S30" s="47"/>
      <c r="T30" s="122"/>
      <c r="U30" s="31"/>
      <c r="V30" s="47"/>
      <c r="W30" s="6"/>
      <c r="X30" s="122"/>
      <c r="Y30" s="109">
        <v>8</v>
      </c>
      <c r="Z30" s="47"/>
      <c r="AA30" s="31"/>
      <c r="AB30" s="47"/>
      <c r="AC30" s="122"/>
      <c r="AD30" s="109"/>
      <c r="AE30" s="187"/>
      <c r="AF30" s="146"/>
      <c r="AG30" s="147"/>
      <c r="AH30" s="109"/>
      <c r="AI30" s="31"/>
      <c r="AJ30" s="47"/>
      <c r="AK30" s="122"/>
      <c r="AL30" s="47"/>
      <c r="AM30" s="109"/>
      <c r="AN30" s="145"/>
      <c r="AO30" s="31"/>
      <c r="AP30" s="109"/>
      <c r="AQ30" s="31"/>
      <c r="AR30" s="109"/>
      <c r="AS30" s="146"/>
      <c r="AT30" s="47"/>
      <c r="AU30" s="122"/>
      <c r="AV30" s="31"/>
      <c r="AW30" s="31"/>
      <c r="AX30" s="1"/>
      <c r="AY30" s="1"/>
      <c r="AZ30" s="5"/>
      <c r="BA30" s="1"/>
      <c r="BB30" s="1"/>
      <c r="BC30" s="1"/>
      <c r="BD30" s="1"/>
    </row>
    <row r="31" spans="1:56" s="50" customFormat="1" x14ac:dyDescent="0.25">
      <c r="A31" s="64" t="s">
        <v>870</v>
      </c>
      <c r="B31" s="64" t="s">
        <v>425</v>
      </c>
      <c r="C31" s="64" t="s">
        <v>49</v>
      </c>
      <c r="D31" s="4">
        <v>29</v>
      </c>
      <c r="E31" s="166">
        <f t="shared" si="0"/>
        <v>8</v>
      </c>
      <c r="F31" s="158">
        <f t="shared" si="6"/>
        <v>18</v>
      </c>
      <c r="G31" s="209"/>
      <c r="H31" s="209"/>
      <c r="I31" s="68">
        <v>6</v>
      </c>
      <c r="J31" s="68">
        <v>4</v>
      </c>
      <c r="K31" s="168"/>
      <c r="L31" s="167"/>
      <c r="M31" s="76">
        <f t="shared" si="1"/>
        <v>8</v>
      </c>
      <c r="N31" s="231">
        <f t="shared" si="2"/>
        <v>0</v>
      </c>
      <c r="O31" s="47">
        <f t="shared" si="3"/>
        <v>0</v>
      </c>
      <c r="P31" s="130">
        <f t="shared" si="4"/>
        <v>0</v>
      </c>
      <c r="Q31" s="168"/>
      <c r="R31" s="146"/>
      <c r="S31" s="147"/>
      <c r="T31" s="148"/>
      <c r="U31" s="146"/>
      <c r="V31" s="147"/>
      <c r="W31" s="187"/>
      <c r="X31" s="148"/>
      <c r="Y31" s="65"/>
      <c r="Z31" s="147"/>
      <c r="AA31" s="146"/>
      <c r="AB31" s="147"/>
      <c r="AC31" s="148"/>
      <c r="AD31" s="65"/>
      <c r="AE31" s="187">
        <v>8</v>
      </c>
      <c r="AF31" s="146"/>
      <c r="AG31" s="147"/>
      <c r="AH31" s="65"/>
      <c r="AI31" s="146"/>
      <c r="AJ31" s="147"/>
      <c r="AK31" s="148"/>
      <c r="AL31" s="147"/>
      <c r="AM31" s="65"/>
      <c r="AN31" s="170"/>
      <c r="AO31" s="146"/>
      <c r="AP31" s="65"/>
      <c r="AQ31" s="146"/>
      <c r="AR31" s="65"/>
      <c r="AS31" s="31"/>
      <c r="AT31" s="147"/>
      <c r="AU31" s="122"/>
      <c r="AV31" s="31"/>
      <c r="AW31" s="31"/>
      <c r="AX31" s="109"/>
      <c r="AY31" s="109"/>
      <c r="AZ31" s="5"/>
      <c r="BA31" s="109"/>
      <c r="BB31" s="109"/>
      <c r="BC31" s="109"/>
      <c r="BD31" s="109"/>
    </row>
    <row r="32" spans="1:56" x14ac:dyDescent="0.25">
      <c r="A32" s="64" t="s">
        <v>879</v>
      </c>
      <c r="B32" s="64" t="s">
        <v>434</v>
      </c>
      <c r="C32" s="64" t="s">
        <v>179</v>
      </c>
      <c r="D32" s="4">
        <v>30</v>
      </c>
      <c r="E32" s="166">
        <f t="shared" si="0"/>
        <v>8</v>
      </c>
      <c r="F32" s="158">
        <f t="shared" si="6"/>
        <v>8</v>
      </c>
      <c r="G32" s="209"/>
      <c r="H32" s="209"/>
      <c r="I32" s="68"/>
      <c r="J32" s="68"/>
      <c r="K32" s="168"/>
      <c r="L32" s="167"/>
      <c r="M32" s="76">
        <f t="shared" si="1"/>
        <v>8</v>
      </c>
      <c r="N32" s="231">
        <f t="shared" si="2"/>
        <v>0</v>
      </c>
      <c r="O32" s="47">
        <f t="shared" si="3"/>
        <v>8</v>
      </c>
      <c r="P32" s="130">
        <f t="shared" si="4"/>
        <v>0</v>
      </c>
      <c r="Q32" s="168"/>
      <c r="R32" s="146"/>
      <c r="S32" s="147"/>
      <c r="T32" s="148"/>
      <c r="U32" s="146"/>
      <c r="V32" s="147"/>
      <c r="W32" s="187"/>
      <c r="X32" s="148"/>
      <c r="Y32" s="65"/>
      <c r="Z32" s="147"/>
      <c r="AA32" s="146"/>
      <c r="AB32" s="147"/>
      <c r="AC32" s="148"/>
      <c r="AD32" s="65"/>
      <c r="AE32" s="187"/>
      <c r="AF32" s="146"/>
      <c r="AG32" s="147">
        <v>8</v>
      </c>
      <c r="AH32" s="65"/>
      <c r="AI32" s="146"/>
      <c r="AJ32" s="147"/>
      <c r="AK32" s="148"/>
      <c r="AL32" s="147"/>
      <c r="AM32" s="65"/>
      <c r="AN32" s="170"/>
      <c r="AO32" s="146"/>
      <c r="AP32" s="65"/>
      <c r="AQ32" s="146"/>
      <c r="AR32" s="65"/>
      <c r="AS32" s="146"/>
      <c r="AT32" s="47"/>
      <c r="AU32" s="122"/>
      <c r="AV32" s="31"/>
      <c r="AW32" s="31"/>
      <c r="AX32" s="1"/>
      <c r="AY32" s="1"/>
      <c r="AZ32" s="5"/>
      <c r="BA32" s="1"/>
      <c r="BB32" s="1"/>
      <c r="BC32" s="1"/>
      <c r="BD32" s="1"/>
    </row>
    <row r="33" spans="1:56" s="50" customFormat="1" x14ac:dyDescent="0.25">
      <c r="A33" s="64" t="s">
        <v>815</v>
      </c>
      <c r="B33" s="64" t="s">
        <v>816</v>
      </c>
      <c r="C33" s="64" t="s">
        <v>47</v>
      </c>
      <c r="D33" s="4">
        <v>31</v>
      </c>
      <c r="E33" s="166">
        <f t="shared" si="0"/>
        <v>6</v>
      </c>
      <c r="F33" s="158">
        <f t="shared" si="6"/>
        <v>6</v>
      </c>
      <c r="G33" s="200"/>
      <c r="H33" s="200"/>
      <c r="I33" s="68"/>
      <c r="J33" s="71"/>
      <c r="K33" s="48"/>
      <c r="L33" s="232"/>
      <c r="M33" s="76">
        <f t="shared" si="1"/>
        <v>6</v>
      </c>
      <c r="N33" s="231">
        <f t="shared" si="2"/>
        <v>0</v>
      </c>
      <c r="O33" s="47">
        <f t="shared" si="3"/>
        <v>0</v>
      </c>
      <c r="P33" s="130">
        <f t="shared" si="4"/>
        <v>0</v>
      </c>
      <c r="Q33" s="48"/>
      <c r="R33" s="117"/>
      <c r="S33" s="119"/>
      <c r="T33" s="123"/>
      <c r="U33" s="117"/>
      <c r="V33" s="119"/>
      <c r="W33" s="233"/>
      <c r="X33" s="123"/>
      <c r="Y33" s="49">
        <v>6</v>
      </c>
      <c r="Z33" s="119"/>
      <c r="AA33" s="117"/>
      <c r="AB33" s="119"/>
      <c r="AC33" s="123"/>
      <c r="AD33" s="49"/>
      <c r="AE33" s="219"/>
      <c r="AF33" s="217"/>
      <c r="AG33" s="218"/>
      <c r="AH33" s="49"/>
      <c r="AI33" s="117"/>
      <c r="AJ33" s="119"/>
      <c r="AK33" s="123"/>
      <c r="AL33" s="119"/>
      <c r="AM33" s="49"/>
      <c r="AN33" s="234"/>
      <c r="AO33" s="117"/>
      <c r="AP33" s="49"/>
      <c r="AQ33" s="117"/>
      <c r="AR33" s="49"/>
      <c r="AS33" s="217"/>
      <c r="AT33" s="119"/>
      <c r="AU33" s="123"/>
      <c r="AV33" s="117"/>
      <c r="AW33" s="117"/>
      <c r="AX33" s="49"/>
      <c r="AY33" s="49"/>
      <c r="AZ33" s="149"/>
      <c r="BA33" s="49"/>
      <c r="BB33" s="49"/>
      <c r="BC33" s="49"/>
      <c r="BD33" s="49"/>
    </row>
    <row r="34" spans="1:56" x14ac:dyDescent="0.25">
      <c r="A34" s="64" t="s">
        <v>880</v>
      </c>
      <c r="B34" s="64" t="s">
        <v>881</v>
      </c>
      <c r="C34" s="66" t="s">
        <v>47</v>
      </c>
      <c r="D34" s="4">
        <v>32</v>
      </c>
      <c r="E34" s="166">
        <f t="shared" si="0"/>
        <v>6</v>
      </c>
      <c r="F34" s="158">
        <f t="shared" si="6"/>
        <v>6</v>
      </c>
      <c r="G34" s="65"/>
      <c r="H34" s="209"/>
      <c r="I34" s="68"/>
      <c r="J34" s="71"/>
      <c r="K34" s="65"/>
      <c r="L34" s="65"/>
      <c r="M34" s="76">
        <f t="shared" si="1"/>
        <v>6</v>
      </c>
      <c r="N34" s="231">
        <f t="shared" si="2"/>
        <v>0</v>
      </c>
      <c r="O34" s="47">
        <f t="shared" si="3"/>
        <v>6</v>
      </c>
      <c r="P34" s="130">
        <f t="shared" si="4"/>
        <v>0</v>
      </c>
      <c r="Q34" s="65"/>
      <c r="R34" s="146"/>
      <c r="S34" s="147"/>
      <c r="T34" s="148"/>
      <c r="U34" s="146"/>
      <c r="V34" s="147"/>
      <c r="W34" s="187"/>
      <c r="X34" s="148"/>
      <c r="Y34" s="65"/>
      <c r="Z34" s="147"/>
      <c r="AA34" s="146"/>
      <c r="AB34" s="147"/>
      <c r="AC34" s="148"/>
      <c r="AD34" s="65"/>
      <c r="AE34" s="187"/>
      <c r="AF34" s="146"/>
      <c r="AG34" s="147">
        <v>6</v>
      </c>
      <c r="AH34" s="65"/>
      <c r="AI34" s="146"/>
      <c r="AJ34" s="147"/>
      <c r="AK34" s="148"/>
      <c r="AL34" s="147"/>
      <c r="AM34" s="65"/>
      <c r="AN34" s="147"/>
      <c r="AO34" s="146"/>
      <c r="AP34" s="65"/>
      <c r="AQ34" s="146"/>
      <c r="AR34" s="65"/>
      <c r="AS34" s="146"/>
      <c r="AT34" s="47"/>
      <c r="AU34" s="122"/>
      <c r="AV34" s="31"/>
      <c r="AW34" s="31"/>
      <c r="AX34" s="109"/>
      <c r="AY34" s="65"/>
      <c r="AZ34" s="65"/>
      <c r="BA34" s="65"/>
      <c r="BB34" s="65"/>
      <c r="BC34" s="65"/>
      <c r="BD34" s="65"/>
    </row>
    <row r="35" spans="1:56" s="50" customFormat="1" x14ac:dyDescent="0.25">
      <c r="A35" s="64" t="s">
        <v>817</v>
      </c>
      <c r="B35" s="64" t="s">
        <v>366</v>
      </c>
      <c r="C35" s="66" t="s">
        <v>47</v>
      </c>
      <c r="D35" s="4">
        <v>33</v>
      </c>
      <c r="E35" s="166">
        <f t="shared" ref="E35:E66" si="7">SUM(M35,N35,P35)</f>
        <v>4</v>
      </c>
      <c r="F35" s="158">
        <f t="shared" si="6"/>
        <v>4</v>
      </c>
      <c r="G35" s="216"/>
      <c r="H35" s="200"/>
      <c r="I35" s="68"/>
      <c r="J35" s="71"/>
      <c r="K35" s="109"/>
      <c r="L35" s="109"/>
      <c r="M35" s="76">
        <f t="shared" ref="M35:M66" si="8">SUM(O35,Q35,W35,Y35,AD35,AH35,AM35,AP35,AR35,AE35)</f>
        <v>4</v>
      </c>
      <c r="N35" s="231">
        <f t="shared" ref="N35:N66" si="9">SUM(R35,U35,AA35,AI35,AO35,AQ35,AS35,AV35:AW35,AF35)</f>
        <v>0</v>
      </c>
      <c r="O35" s="47">
        <f t="shared" ref="O35:O66" si="10">SUM(S35,V35,Z35,AB35,AG35,AJ35,AL35,AN35,AT35)</f>
        <v>0</v>
      </c>
      <c r="P35" s="130">
        <f t="shared" ref="P35:P66" si="11">SUM(T35,AK35,AU35,X35,AC35)</f>
        <v>0</v>
      </c>
      <c r="Q35" s="109"/>
      <c r="R35" s="31"/>
      <c r="S35" s="47"/>
      <c r="T35" s="122"/>
      <c r="U35" s="31"/>
      <c r="V35" s="47"/>
      <c r="W35" s="6"/>
      <c r="X35" s="122"/>
      <c r="Y35" s="109">
        <v>4</v>
      </c>
      <c r="Z35" s="47"/>
      <c r="AA35" s="31"/>
      <c r="AB35" s="47"/>
      <c r="AC35" s="122"/>
      <c r="AD35" s="109"/>
      <c r="AE35" s="187"/>
      <c r="AF35" s="146"/>
      <c r="AG35" s="147"/>
      <c r="AH35" s="65"/>
      <c r="AI35" s="146"/>
      <c r="AJ35" s="147"/>
      <c r="AK35" s="148"/>
      <c r="AL35" s="147"/>
      <c r="AM35" s="65"/>
      <c r="AN35" s="147"/>
      <c r="AO35" s="146"/>
      <c r="AP35" s="65"/>
      <c r="AQ35" s="146"/>
      <c r="AR35" s="65"/>
      <c r="AS35" s="146"/>
      <c r="AT35" s="147"/>
      <c r="AU35" s="122"/>
      <c r="AV35" s="31"/>
      <c r="AW35" s="31"/>
      <c r="AX35" s="109"/>
      <c r="AY35" s="65"/>
      <c r="AZ35" s="65"/>
      <c r="BA35" s="65"/>
      <c r="BB35" s="65"/>
      <c r="BC35" s="65"/>
      <c r="BD35" s="65"/>
    </row>
    <row r="36" spans="1:56" x14ac:dyDescent="0.25">
      <c r="A36" s="64" t="s">
        <v>447</v>
      </c>
      <c r="B36" s="64" t="s">
        <v>448</v>
      </c>
      <c r="C36" s="66" t="s">
        <v>449</v>
      </c>
      <c r="D36" s="4">
        <v>34</v>
      </c>
      <c r="E36" s="166">
        <f t="shared" si="7"/>
        <v>4</v>
      </c>
      <c r="F36" s="158">
        <f t="shared" si="6"/>
        <v>10</v>
      </c>
      <c r="G36" s="65"/>
      <c r="H36" s="209"/>
      <c r="I36" s="68">
        <v>0</v>
      </c>
      <c r="J36" s="71">
        <v>6</v>
      </c>
      <c r="K36" s="65"/>
      <c r="L36" s="65"/>
      <c r="M36" s="76">
        <f t="shared" si="8"/>
        <v>0</v>
      </c>
      <c r="N36" s="231">
        <f t="shared" si="9"/>
        <v>4</v>
      </c>
      <c r="O36" s="47">
        <f t="shared" si="10"/>
        <v>0</v>
      </c>
      <c r="P36" s="130">
        <f t="shared" si="11"/>
        <v>0</v>
      </c>
      <c r="Q36" s="65"/>
      <c r="R36" s="146"/>
      <c r="S36" s="147"/>
      <c r="T36" s="148"/>
      <c r="U36" s="146"/>
      <c r="V36" s="147"/>
      <c r="W36" s="187"/>
      <c r="X36" s="148"/>
      <c r="Y36" s="65"/>
      <c r="Z36" s="147"/>
      <c r="AA36" s="146">
        <v>4</v>
      </c>
      <c r="AB36" s="147"/>
      <c r="AC36" s="148"/>
      <c r="AD36" s="65"/>
      <c r="AE36" s="187"/>
      <c r="AF36" s="146"/>
      <c r="AG36" s="147"/>
      <c r="AH36" s="65"/>
      <c r="AI36" s="146"/>
      <c r="AJ36" s="147"/>
      <c r="AK36" s="148"/>
      <c r="AL36" s="147"/>
      <c r="AM36" s="65"/>
      <c r="AN36" s="147"/>
      <c r="AO36" s="146"/>
      <c r="AP36" s="65"/>
      <c r="AQ36" s="146"/>
      <c r="AR36" s="65"/>
      <c r="AS36" s="31"/>
      <c r="AT36" s="147"/>
      <c r="AU36" s="122"/>
      <c r="AV36" s="31"/>
      <c r="AW36" s="31"/>
      <c r="AX36" s="109"/>
      <c r="AY36" s="65"/>
      <c r="AZ36" s="65"/>
      <c r="BA36" s="65"/>
      <c r="BB36" s="65"/>
      <c r="BC36" s="65"/>
      <c r="BD36" s="65"/>
    </row>
    <row r="37" spans="1:56" s="50" customFormat="1" x14ac:dyDescent="0.25">
      <c r="A37" s="64" t="s">
        <v>471</v>
      </c>
      <c r="B37" s="64" t="s">
        <v>472</v>
      </c>
      <c r="C37" s="66" t="s">
        <v>55</v>
      </c>
      <c r="D37" s="4">
        <v>35</v>
      </c>
      <c r="E37" s="166">
        <f t="shared" si="7"/>
        <v>4</v>
      </c>
      <c r="F37" s="158">
        <f t="shared" si="6"/>
        <v>14</v>
      </c>
      <c r="G37" s="65"/>
      <c r="H37" s="209">
        <v>10</v>
      </c>
      <c r="I37" s="68">
        <v>0</v>
      </c>
      <c r="J37" s="71">
        <v>0</v>
      </c>
      <c r="K37" s="65"/>
      <c r="L37" s="65"/>
      <c r="M37" s="76">
        <f t="shared" si="8"/>
        <v>0</v>
      </c>
      <c r="N37" s="231">
        <f t="shared" si="9"/>
        <v>4</v>
      </c>
      <c r="O37" s="47">
        <f t="shared" si="10"/>
        <v>0</v>
      </c>
      <c r="P37" s="130">
        <f t="shared" si="11"/>
        <v>0</v>
      </c>
      <c r="Q37" s="65"/>
      <c r="R37" s="146"/>
      <c r="S37" s="147"/>
      <c r="T37" s="148"/>
      <c r="U37" s="146"/>
      <c r="V37" s="147"/>
      <c r="W37" s="187"/>
      <c r="X37" s="148"/>
      <c r="Y37" s="65"/>
      <c r="Z37" s="147"/>
      <c r="AA37" s="146"/>
      <c r="AB37" s="147"/>
      <c r="AC37" s="148"/>
      <c r="AD37" s="65"/>
      <c r="AE37" s="187"/>
      <c r="AF37" s="146">
        <v>4</v>
      </c>
      <c r="AG37" s="147"/>
      <c r="AH37" s="65"/>
      <c r="AI37" s="146"/>
      <c r="AJ37" s="147"/>
      <c r="AK37" s="148"/>
      <c r="AL37" s="147"/>
      <c r="AM37" s="65"/>
      <c r="AN37" s="147"/>
      <c r="AO37" s="146"/>
      <c r="AP37" s="65"/>
      <c r="AQ37" s="146"/>
      <c r="AR37" s="65"/>
      <c r="AS37" s="31"/>
      <c r="AT37" s="147"/>
      <c r="AU37" s="148"/>
      <c r="AV37" s="146"/>
      <c r="AW37" s="146"/>
      <c r="AX37" s="65"/>
      <c r="AY37" s="65"/>
      <c r="AZ37" s="65"/>
      <c r="BA37" s="65"/>
      <c r="BB37" s="65"/>
      <c r="BC37" s="65"/>
      <c r="BD37" s="65"/>
    </row>
    <row r="38" spans="1:56" x14ac:dyDescent="0.25">
      <c r="A38" s="64" t="s">
        <v>665</v>
      </c>
      <c r="B38" s="64" t="s">
        <v>104</v>
      </c>
      <c r="C38" s="66" t="s">
        <v>47</v>
      </c>
      <c r="D38" s="4">
        <v>36</v>
      </c>
      <c r="E38" s="166">
        <f t="shared" si="7"/>
        <v>4</v>
      </c>
      <c r="F38" s="158">
        <f t="shared" si="6"/>
        <v>14</v>
      </c>
      <c r="G38" s="65">
        <v>10</v>
      </c>
      <c r="H38" s="209"/>
      <c r="I38" s="68">
        <v>0</v>
      </c>
      <c r="J38" s="71">
        <v>0</v>
      </c>
      <c r="K38" s="65"/>
      <c r="L38" s="65"/>
      <c r="M38" s="76">
        <f t="shared" si="8"/>
        <v>4</v>
      </c>
      <c r="N38" s="231">
        <f t="shared" si="9"/>
        <v>0</v>
      </c>
      <c r="O38" s="47">
        <f t="shared" si="10"/>
        <v>4</v>
      </c>
      <c r="P38" s="130">
        <f t="shared" si="11"/>
        <v>0</v>
      </c>
      <c r="Q38" s="65"/>
      <c r="R38" s="146"/>
      <c r="S38" s="147"/>
      <c r="T38" s="148"/>
      <c r="U38" s="146"/>
      <c r="V38" s="147"/>
      <c r="W38" s="187"/>
      <c r="X38" s="148"/>
      <c r="Y38" s="65"/>
      <c r="Z38" s="147"/>
      <c r="AA38" s="146"/>
      <c r="AB38" s="147"/>
      <c r="AC38" s="148"/>
      <c r="AD38" s="65"/>
      <c r="AE38" s="187"/>
      <c r="AF38" s="146"/>
      <c r="AG38" s="147">
        <v>4</v>
      </c>
      <c r="AH38" s="65"/>
      <c r="AI38" s="146"/>
      <c r="AJ38" s="147"/>
      <c r="AK38" s="148"/>
      <c r="AL38" s="147"/>
      <c r="AM38" s="65"/>
      <c r="AN38" s="147"/>
      <c r="AO38" s="146"/>
      <c r="AP38" s="65"/>
      <c r="AQ38" s="146"/>
      <c r="AR38" s="65"/>
      <c r="AS38" s="146"/>
      <c r="AT38" s="47"/>
      <c r="AU38" s="148"/>
      <c r="AV38" s="146"/>
      <c r="AW38" s="146"/>
      <c r="AX38" s="65"/>
      <c r="AY38" s="65"/>
      <c r="AZ38" s="65"/>
      <c r="BA38" s="65"/>
      <c r="BB38" s="65"/>
      <c r="BC38" s="65"/>
      <c r="BD38" s="65"/>
    </row>
    <row r="39" spans="1:56" x14ac:dyDescent="0.25">
      <c r="A39" s="64" t="s">
        <v>704</v>
      </c>
      <c r="B39" s="64" t="s">
        <v>380</v>
      </c>
      <c r="C39" s="66"/>
      <c r="D39" s="4">
        <v>37</v>
      </c>
      <c r="E39" s="166">
        <f t="shared" si="7"/>
        <v>2</v>
      </c>
      <c r="F39" s="158">
        <f t="shared" si="6"/>
        <v>0</v>
      </c>
      <c r="G39" s="65"/>
      <c r="H39" s="209"/>
      <c r="I39" s="68"/>
      <c r="J39" s="71"/>
      <c r="K39" s="65"/>
      <c r="L39" s="65"/>
      <c r="M39" s="76">
        <f t="shared" si="8"/>
        <v>0</v>
      </c>
      <c r="N39" s="231">
        <f t="shared" si="9"/>
        <v>0</v>
      </c>
      <c r="O39" s="47">
        <f t="shared" si="10"/>
        <v>0</v>
      </c>
      <c r="P39" s="130">
        <f t="shared" si="11"/>
        <v>2</v>
      </c>
      <c r="Q39" s="65"/>
      <c r="R39" s="146"/>
      <c r="S39" s="147"/>
      <c r="T39" s="148">
        <v>2</v>
      </c>
      <c r="U39" s="146"/>
      <c r="V39" s="147"/>
      <c r="W39" s="187"/>
      <c r="X39" s="148"/>
      <c r="Y39" s="65"/>
      <c r="Z39" s="147"/>
      <c r="AA39" s="146"/>
      <c r="AB39" s="147"/>
      <c r="AC39" s="148"/>
      <c r="AD39" s="65"/>
      <c r="AE39" s="6"/>
      <c r="AF39" s="31"/>
      <c r="AG39" s="47"/>
      <c r="AH39" s="65"/>
      <c r="AI39" s="146"/>
      <c r="AJ39" s="147"/>
      <c r="AK39" s="148"/>
      <c r="AL39" s="147"/>
      <c r="AM39" s="65"/>
      <c r="AN39" s="147"/>
      <c r="AO39" s="146"/>
      <c r="AP39" s="65"/>
      <c r="AQ39" s="146"/>
      <c r="AR39" s="65"/>
      <c r="AS39" s="146"/>
      <c r="AT39" s="47"/>
      <c r="AU39" s="148"/>
      <c r="AV39" s="146"/>
      <c r="AW39" s="146"/>
      <c r="AX39" s="65"/>
      <c r="AY39" s="65"/>
      <c r="AZ39" s="65"/>
      <c r="BA39" s="65"/>
      <c r="BB39" s="65"/>
      <c r="BC39" s="65"/>
      <c r="BD39" s="65"/>
    </row>
    <row r="40" spans="1:56" x14ac:dyDescent="0.25">
      <c r="A40" s="64" t="s">
        <v>687</v>
      </c>
      <c r="B40" s="64" t="s">
        <v>688</v>
      </c>
      <c r="C40" s="66" t="s">
        <v>53</v>
      </c>
      <c r="D40" s="4">
        <v>38</v>
      </c>
      <c r="E40" s="166">
        <f t="shared" si="7"/>
        <v>2</v>
      </c>
      <c r="F40" s="158">
        <f t="shared" si="6"/>
        <v>12</v>
      </c>
      <c r="G40" s="65">
        <v>10</v>
      </c>
      <c r="H40" s="209"/>
      <c r="I40" s="68"/>
      <c r="J40" s="71"/>
      <c r="K40" s="109"/>
      <c r="L40" s="109"/>
      <c r="M40" s="76">
        <f t="shared" si="8"/>
        <v>0</v>
      </c>
      <c r="N40" s="231">
        <f t="shared" si="9"/>
        <v>2</v>
      </c>
      <c r="O40" s="47">
        <f t="shared" si="10"/>
        <v>0</v>
      </c>
      <c r="P40" s="130">
        <f t="shared" si="11"/>
        <v>0</v>
      </c>
      <c r="Q40" s="109"/>
      <c r="R40" s="31"/>
      <c r="S40" s="47"/>
      <c r="T40" s="122"/>
      <c r="U40" s="31">
        <v>2</v>
      </c>
      <c r="V40" s="47"/>
      <c r="W40" s="6"/>
      <c r="X40" s="122"/>
      <c r="Y40" s="109"/>
      <c r="Z40" s="47"/>
      <c r="AA40" s="31"/>
      <c r="AB40" s="47"/>
      <c r="AC40" s="122"/>
      <c r="AD40" s="109"/>
      <c r="AE40" s="6"/>
      <c r="AF40" s="31"/>
      <c r="AG40" s="47"/>
      <c r="AH40" s="109"/>
      <c r="AI40" s="31"/>
      <c r="AJ40" s="47"/>
      <c r="AK40" s="122"/>
      <c r="AL40" s="47"/>
      <c r="AM40" s="109"/>
      <c r="AN40" s="47"/>
      <c r="AO40" s="31"/>
      <c r="AP40" s="109"/>
      <c r="AQ40" s="31"/>
      <c r="AR40" s="109"/>
      <c r="AS40" s="146"/>
      <c r="AT40" s="47"/>
      <c r="AU40" s="148"/>
      <c r="AV40" s="146"/>
      <c r="AW40" s="146"/>
      <c r="AX40" s="65"/>
      <c r="AY40" s="65"/>
      <c r="AZ40" s="65"/>
      <c r="BA40" s="65"/>
      <c r="BB40" s="65"/>
      <c r="BC40" s="65"/>
      <c r="BD40" s="65"/>
    </row>
    <row r="41" spans="1:56" x14ac:dyDescent="0.25">
      <c r="A41" s="64" t="s">
        <v>853</v>
      </c>
      <c r="B41" s="64" t="s">
        <v>854</v>
      </c>
      <c r="C41" s="66" t="s">
        <v>56</v>
      </c>
      <c r="D41" s="4">
        <v>39</v>
      </c>
      <c r="E41" s="166">
        <f t="shared" si="7"/>
        <v>2</v>
      </c>
      <c r="F41" s="158">
        <f t="shared" si="6"/>
        <v>2</v>
      </c>
      <c r="G41" s="65"/>
      <c r="H41" s="209"/>
      <c r="I41" s="68"/>
      <c r="J41" s="71"/>
      <c r="K41" s="109"/>
      <c r="L41" s="109"/>
      <c r="M41" s="76">
        <f t="shared" si="8"/>
        <v>2</v>
      </c>
      <c r="N41" s="231">
        <f t="shared" si="9"/>
        <v>0</v>
      </c>
      <c r="O41" s="47">
        <f t="shared" si="10"/>
        <v>2</v>
      </c>
      <c r="P41" s="130">
        <f t="shared" si="11"/>
        <v>0</v>
      </c>
      <c r="Q41" s="109"/>
      <c r="R41" s="31"/>
      <c r="S41" s="47"/>
      <c r="T41" s="122"/>
      <c r="U41" s="31"/>
      <c r="V41" s="47"/>
      <c r="W41" s="6"/>
      <c r="X41" s="122"/>
      <c r="Y41" s="109"/>
      <c r="Z41" s="47"/>
      <c r="AA41" s="31"/>
      <c r="AB41" s="47">
        <v>2</v>
      </c>
      <c r="AC41" s="122"/>
      <c r="AD41" s="109"/>
      <c r="AE41" s="6"/>
      <c r="AF41" s="31"/>
      <c r="AG41" s="47"/>
      <c r="AH41" s="109"/>
      <c r="AI41" s="31"/>
      <c r="AJ41" s="47"/>
      <c r="AK41" s="122"/>
      <c r="AL41" s="47"/>
      <c r="AM41" s="109"/>
      <c r="AN41" s="47"/>
      <c r="AO41" s="31"/>
      <c r="AP41" s="109"/>
      <c r="AQ41" s="31"/>
      <c r="AR41" s="109"/>
      <c r="AS41" s="146"/>
      <c r="AT41" s="47"/>
      <c r="AU41" s="148"/>
      <c r="AV41" s="146"/>
      <c r="AW41" s="146"/>
      <c r="AX41" s="65"/>
      <c r="AY41" s="65"/>
      <c r="AZ41" s="65"/>
      <c r="BA41" s="65"/>
      <c r="BB41" s="65"/>
      <c r="BC41" s="65"/>
      <c r="BD41" s="65"/>
    </row>
    <row r="42" spans="1:56" x14ac:dyDescent="0.25">
      <c r="A42" s="64" t="s">
        <v>859</v>
      </c>
      <c r="B42" s="64" t="s">
        <v>112</v>
      </c>
      <c r="C42" s="66" t="s">
        <v>179</v>
      </c>
      <c r="D42" s="4">
        <v>40</v>
      </c>
      <c r="E42" s="166">
        <f t="shared" si="7"/>
        <v>2</v>
      </c>
      <c r="F42" s="158">
        <f t="shared" si="6"/>
        <v>0</v>
      </c>
      <c r="G42" s="65"/>
      <c r="H42" s="209"/>
      <c r="I42" s="68"/>
      <c r="J42" s="71"/>
      <c r="K42" s="65"/>
      <c r="L42" s="65"/>
      <c r="M42" s="76">
        <f t="shared" si="8"/>
        <v>0</v>
      </c>
      <c r="N42" s="231">
        <f t="shared" si="9"/>
        <v>0</v>
      </c>
      <c r="O42" s="47">
        <f t="shared" si="10"/>
        <v>0</v>
      </c>
      <c r="P42" s="130">
        <f t="shared" si="11"/>
        <v>2</v>
      </c>
      <c r="Q42" s="65"/>
      <c r="R42" s="146"/>
      <c r="S42" s="147"/>
      <c r="T42" s="148"/>
      <c r="U42" s="146"/>
      <c r="V42" s="147"/>
      <c r="W42" s="187"/>
      <c r="X42" s="148"/>
      <c r="Y42" s="65"/>
      <c r="Z42" s="147"/>
      <c r="AA42" s="146"/>
      <c r="AB42" s="147"/>
      <c r="AC42" s="148">
        <v>2</v>
      </c>
      <c r="AD42" s="65"/>
      <c r="AE42" s="187"/>
      <c r="AF42" s="146"/>
      <c r="AG42" s="147"/>
      <c r="AH42" s="65"/>
      <c r="AI42" s="146"/>
      <c r="AJ42" s="147"/>
      <c r="AK42" s="148"/>
      <c r="AL42" s="147"/>
      <c r="AM42" s="65"/>
      <c r="AN42" s="147"/>
      <c r="AO42" s="146"/>
      <c r="AP42" s="65"/>
      <c r="AQ42" s="146"/>
      <c r="AR42" s="65"/>
      <c r="AS42" s="31"/>
      <c r="AT42" s="47"/>
      <c r="AU42" s="148"/>
      <c r="AV42" s="146"/>
      <c r="AW42" s="146"/>
      <c r="AX42" s="65"/>
      <c r="AY42" s="65"/>
      <c r="AZ42" s="65"/>
      <c r="BA42" s="65"/>
      <c r="BB42" s="65"/>
      <c r="BC42" s="65"/>
      <c r="BD42" s="65"/>
    </row>
    <row r="43" spans="1:56" x14ac:dyDescent="0.25">
      <c r="A43" s="64" t="s">
        <v>849</v>
      </c>
      <c r="B43" s="64" t="s">
        <v>850</v>
      </c>
      <c r="C43" s="66" t="s">
        <v>102</v>
      </c>
      <c r="D43" s="4">
        <v>41</v>
      </c>
      <c r="E43" s="166">
        <f t="shared" si="7"/>
        <v>2</v>
      </c>
      <c r="F43" s="158">
        <f t="shared" si="6"/>
        <v>2</v>
      </c>
      <c r="G43" s="65"/>
      <c r="H43" s="209"/>
      <c r="I43" s="68"/>
      <c r="J43" s="71"/>
      <c r="K43" s="65"/>
      <c r="L43" s="65"/>
      <c r="M43" s="76">
        <f t="shared" si="8"/>
        <v>0</v>
      </c>
      <c r="N43" s="231">
        <f t="shared" si="9"/>
        <v>2</v>
      </c>
      <c r="O43" s="47">
        <f t="shared" si="10"/>
        <v>0</v>
      </c>
      <c r="P43" s="130">
        <f t="shared" si="11"/>
        <v>0</v>
      </c>
      <c r="Q43" s="65"/>
      <c r="R43" s="146"/>
      <c r="S43" s="147"/>
      <c r="T43" s="148"/>
      <c r="U43" s="146"/>
      <c r="V43" s="147"/>
      <c r="W43" s="187"/>
      <c r="X43" s="148"/>
      <c r="Y43" s="65"/>
      <c r="Z43" s="147"/>
      <c r="AA43" s="146">
        <v>2</v>
      </c>
      <c r="AB43" s="147"/>
      <c r="AC43" s="148"/>
      <c r="AD43" s="65"/>
      <c r="AE43" s="187"/>
      <c r="AF43" s="146"/>
      <c r="AG43" s="147"/>
      <c r="AH43" s="65"/>
      <c r="AI43" s="146"/>
      <c r="AJ43" s="147"/>
      <c r="AK43" s="148"/>
      <c r="AL43" s="147"/>
      <c r="AM43" s="65"/>
      <c r="AN43" s="147"/>
      <c r="AO43" s="146"/>
      <c r="AP43" s="65"/>
      <c r="AQ43" s="146"/>
      <c r="AR43" s="65"/>
      <c r="AS43" s="31"/>
      <c r="AT43" s="47"/>
      <c r="AU43" s="148"/>
      <c r="AV43" s="146"/>
      <c r="AW43" s="146"/>
      <c r="AX43" s="65"/>
      <c r="AY43" s="65"/>
      <c r="AZ43" s="65"/>
      <c r="BA43" s="65"/>
      <c r="BB43" s="65"/>
      <c r="BC43" s="65"/>
      <c r="BD43" s="65"/>
    </row>
    <row r="44" spans="1:56" x14ac:dyDescent="0.25">
      <c r="A44" s="64" t="s">
        <v>860</v>
      </c>
      <c r="B44" s="64" t="s">
        <v>157</v>
      </c>
      <c r="C44" s="66" t="s">
        <v>62</v>
      </c>
      <c r="D44" s="4">
        <v>42</v>
      </c>
      <c r="E44" s="166">
        <f t="shared" si="7"/>
        <v>1</v>
      </c>
      <c r="F44" s="158">
        <f t="shared" si="6"/>
        <v>0</v>
      </c>
      <c r="G44" s="65"/>
      <c r="H44" s="209"/>
      <c r="I44" s="68"/>
      <c r="J44" s="71"/>
      <c r="K44" s="65"/>
      <c r="L44" s="65"/>
      <c r="M44" s="76">
        <f t="shared" si="8"/>
        <v>0</v>
      </c>
      <c r="N44" s="231">
        <f t="shared" si="9"/>
        <v>0</v>
      </c>
      <c r="O44" s="47">
        <f t="shared" si="10"/>
        <v>0</v>
      </c>
      <c r="P44" s="130">
        <f t="shared" si="11"/>
        <v>1</v>
      </c>
      <c r="Q44" s="65"/>
      <c r="R44" s="146"/>
      <c r="S44" s="147"/>
      <c r="T44" s="148"/>
      <c r="U44" s="146"/>
      <c r="V44" s="147"/>
      <c r="W44" s="187"/>
      <c r="X44" s="148"/>
      <c r="Y44" s="65"/>
      <c r="Z44" s="147"/>
      <c r="AA44" s="146"/>
      <c r="AB44" s="147"/>
      <c r="AC44" s="148">
        <v>1</v>
      </c>
      <c r="AD44" s="65"/>
      <c r="AE44" s="187"/>
      <c r="AF44" s="146"/>
      <c r="AG44" s="147"/>
      <c r="AH44" s="65"/>
      <c r="AI44" s="146"/>
      <c r="AJ44" s="147"/>
      <c r="AK44" s="148"/>
      <c r="AL44" s="147"/>
      <c r="AM44" s="65"/>
      <c r="AN44" s="147"/>
      <c r="AO44" s="146"/>
      <c r="AP44" s="65"/>
      <c r="AQ44" s="146"/>
      <c r="AR44" s="65"/>
      <c r="AS44" s="31"/>
      <c r="AT44" s="47"/>
      <c r="AU44" s="148"/>
      <c r="AV44" s="146"/>
      <c r="AW44" s="146"/>
      <c r="AX44" s="65"/>
      <c r="AY44" s="65"/>
      <c r="AZ44" s="65"/>
      <c r="BA44" s="65"/>
      <c r="BB44" s="65"/>
      <c r="BC44" s="65"/>
      <c r="BD44" s="65"/>
    </row>
    <row r="45" spans="1:56" s="50" customFormat="1" x14ac:dyDescent="0.25">
      <c r="A45" s="64" t="s">
        <v>848</v>
      </c>
      <c r="B45" s="64" t="s">
        <v>191</v>
      </c>
      <c r="C45" s="66" t="s">
        <v>58</v>
      </c>
      <c r="D45" s="4"/>
      <c r="E45" s="166">
        <f t="shared" si="7"/>
        <v>0</v>
      </c>
      <c r="F45" s="158">
        <f t="shared" si="6"/>
        <v>10</v>
      </c>
      <c r="G45" s="65">
        <v>10</v>
      </c>
      <c r="H45" s="209"/>
      <c r="I45" s="68"/>
      <c r="J45" s="71"/>
      <c r="K45" s="65"/>
      <c r="L45" s="65"/>
      <c r="M45" s="76">
        <f t="shared" si="8"/>
        <v>0</v>
      </c>
      <c r="N45" s="231">
        <f t="shared" si="9"/>
        <v>0</v>
      </c>
      <c r="O45" s="47">
        <f t="shared" si="10"/>
        <v>0</v>
      </c>
      <c r="P45" s="130">
        <f t="shared" si="11"/>
        <v>0</v>
      </c>
      <c r="Q45" s="65"/>
      <c r="R45" s="146"/>
      <c r="S45" s="147"/>
      <c r="T45" s="148"/>
      <c r="U45" s="146"/>
      <c r="V45" s="147"/>
      <c r="W45" s="187"/>
      <c r="X45" s="148"/>
      <c r="Y45" s="65"/>
      <c r="Z45" s="147"/>
      <c r="AA45" s="146"/>
      <c r="AB45" s="147"/>
      <c r="AC45" s="148"/>
      <c r="AD45" s="65"/>
      <c r="AE45" s="6"/>
      <c r="AF45" s="31"/>
      <c r="AG45" s="47"/>
      <c r="AH45" s="109"/>
      <c r="AI45" s="31"/>
      <c r="AJ45" s="47"/>
      <c r="AK45" s="122"/>
      <c r="AL45" s="47"/>
      <c r="AM45" s="109"/>
      <c r="AN45" s="47"/>
      <c r="AO45" s="31"/>
      <c r="AP45" s="109"/>
      <c r="AQ45" s="31"/>
      <c r="AR45" s="109"/>
      <c r="AS45" s="31"/>
      <c r="AT45" s="47"/>
      <c r="AU45" s="148"/>
      <c r="AV45" s="146"/>
      <c r="AW45" s="146"/>
      <c r="AX45" s="65"/>
      <c r="AY45" s="65"/>
      <c r="AZ45" s="65"/>
      <c r="BA45" s="65"/>
      <c r="BB45" s="65"/>
      <c r="BC45" s="65"/>
      <c r="BD45" s="65"/>
    </row>
    <row r="46" spans="1:56" x14ac:dyDescent="0.25">
      <c r="A46" s="64" t="s">
        <v>658</v>
      </c>
      <c r="B46" s="64" t="s">
        <v>659</v>
      </c>
      <c r="C46" s="66" t="s">
        <v>195</v>
      </c>
      <c r="D46" s="4"/>
      <c r="E46" s="166">
        <f t="shared" si="7"/>
        <v>0</v>
      </c>
      <c r="F46" s="158">
        <f t="shared" si="6"/>
        <v>10</v>
      </c>
      <c r="G46" s="65">
        <v>10</v>
      </c>
      <c r="H46" s="209"/>
      <c r="I46" s="68"/>
      <c r="J46" s="71"/>
      <c r="K46" s="109"/>
      <c r="L46" s="109"/>
      <c r="M46" s="76">
        <f t="shared" si="8"/>
        <v>0</v>
      </c>
      <c r="N46" s="231">
        <f t="shared" si="9"/>
        <v>0</v>
      </c>
      <c r="O46" s="47">
        <f t="shared" si="10"/>
        <v>0</v>
      </c>
      <c r="P46" s="130">
        <f t="shared" si="11"/>
        <v>0</v>
      </c>
      <c r="Q46" s="109"/>
      <c r="R46" s="31"/>
      <c r="S46" s="47"/>
      <c r="T46" s="122"/>
      <c r="U46" s="31"/>
      <c r="V46" s="47"/>
      <c r="W46" s="6"/>
      <c r="X46" s="122"/>
      <c r="Y46" s="109"/>
      <c r="Z46" s="47"/>
      <c r="AA46" s="31"/>
      <c r="AB46" s="47"/>
      <c r="AC46" s="122"/>
      <c r="AD46" s="109"/>
      <c r="AE46" s="6"/>
      <c r="AF46" s="31"/>
      <c r="AG46" s="47"/>
      <c r="AH46" s="109"/>
      <c r="AI46" s="31"/>
      <c r="AJ46" s="47"/>
      <c r="AK46" s="122"/>
      <c r="AL46" s="47"/>
      <c r="AM46" s="109"/>
      <c r="AN46" s="47"/>
      <c r="AO46" s="31"/>
      <c r="AP46" s="109"/>
      <c r="AQ46" s="31"/>
      <c r="AR46" s="109"/>
      <c r="AS46" s="31"/>
      <c r="AT46" s="147"/>
      <c r="AU46" s="148"/>
      <c r="AV46" s="146"/>
      <c r="AW46" s="146"/>
      <c r="AX46" s="65"/>
      <c r="AY46" s="65"/>
      <c r="AZ46" s="65"/>
      <c r="BA46" s="65"/>
      <c r="BB46" s="65"/>
      <c r="BC46" s="65"/>
      <c r="BD46" s="65"/>
    </row>
    <row r="47" spans="1:56" s="50" customFormat="1" x14ac:dyDescent="0.25">
      <c r="A47" s="64" t="s">
        <v>657</v>
      </c>
      <c r="B47" s="64" t="s">
        <v>142</v>
      </c>
      <c r="C47" s="66" t="s">
        <v>47</v>
      </c>
      <c r="D47" s="4"/>
      <c r="E47" s="166">
        <f t="shared" si="7"/>
        <v>0</v>
      </c>
      <c r="F47" s="158">
        <f t="shared" si="6"/>
        <v>10</v>
      </c>
      <c r="G47" s="65">
        <v>10</v>
      </c>
      <c r="H47" s="209"/>
      <c r="I47" s="68"/>
      <c r="J47" s="71"/>
      <c r="K47" s="109"/>
      <c r="L47" s="109"/>
      <c r="M47" s="76">
        <f t="shared" si="8"/>
        <v>0</v>
      </c>
      <c r="N47" s="231">
        <f t="shared" si="9"/>
        <v>0</v>
      </c>
      <c r="O47" s="47">
        <f t="shared" si="10"/>
        <v>0</v>
      </c>
      <c r="P47" s="130">
        <f t="shared" si="11"/>
        <v>0</v>
      </c>
      <c r="Q47" s="109"/>
      <c r="R47" s="31"/>
      <c r="S47" s="47"/>
      <c r="T47" s="122"/>
      <c r="U47" s="31"/>
      <c r="V47" s="47"/>
      <c r="W47" s="6"/>
      <c r="X47" s="122"/>
      <c r="Y47" s="109"/>
      <c r="Z47" s="47"/>
      <c r="AA47" s="31"/>
      <c r="AB47" s="47"/>
      <c r="AC47" s="122"/>
      <c r="AD47" s="109"/>
      <c r="AE47" s="6"/>
      <c r="AF47" s="31"/>
      <c r="AG47" s="47"/>
      <c r="AH47" s="109"/>
      <c r="AI47" s="31"/>
      <c r="AJ47" s="47"/>
      <c r="AK47" s="122"/>
      <c r="AL47" s="47"/>
      <c r="AM47" s="109"/>
      <c r="AN47" s="47"/>
      <c r="AO47" s="31"/>
      <c r="AP47" s="109"/>
      <c r="AQ47" s="31"/>
      <c r="AR47" s="109"/>
      <c r="AS47" s="31"/>
      <c r="AT47" s="147"/>
      <c r="AU47" s="148"/>
      <c r="AV47" s="146"/>
      <c r="AW47" s="146"/>
      <c r="AX47" s="65"/>
      <c r="AY47" s="65"/>
      <c r="AZ47" s="65"/>
      <c r="BA47" s="65"/>
      <c r="BB47" s="65"/>
      <c r="BC47" s="65"/>
      <c r="BD47" s="65"/>
    </row>
    <row r="48" spans="1:56" s="50" customFormat="1" x14ac:dyDescent="0.25">
      <c r="A48" s="64" t="s">
        <v>379</v>
      </c>
      <c r="B48" s="64" t="s">
        <v>380</v>
      </c>
      <c r="C48" s="66" t="s">
        <v>791</v>
      </c>
      <c r="D48" s="4"/>
      <c r="E48" s="166">
        <f t="shared" si="7"/>
        <v>0</v>
      </c>
      <c r="F48" s="158">
        <f>SUM(G48, I48,J48,K48,L48,M48,N48,H48)-27</f>
        <v>39</v>
      </c>
      <c r="G48" s="65">
        <v>10</v>
      </c>
      <c r="H48" s="209"/>
      <c r="I48" s="68">
        <v>14</v>
      </c>
      <c r="J48" s="165">
        <v>42</v>
      </c>
      <c r="K48" s="109"/>
      <c r="L48" s="109"/>
      <c r="M48" s="76">
        <f t="shared" si="8"/>
        <v>0</v>
      </c>
      <c r="N48" s="231">
        <f t="shared" si="9"/>
        <v>0</v>
      </c>
      <c r="O48" s="47">
        <f t="shared" si="10"/>
        <v>0</v>
      </c>
      <c r="P48" s="130">
        <f t="shared" si="11"/>
        <v>0</v>
      </c>
      <c r="Q48" s="109"/>
      <c r="R48" s="31"/>
      <c r="S48" s="47"/>
      <c r="T48" s="122"/>
      <c r="U48" s="31"/>
      <c r="V48" s="47"/>
      <c r="W48" s="6"/>
      <c r="X48" s="122"/>
      <c r="Y48" s="109"/>
      <c r="Z48" s="47"/>
      <c r="AA48" s="31"/>
      <c r="AB48" s="47"/>
      <c r="AC48" s="122"/>
      <c r="AD48" s="109"/>
      <c r="AE48" s="6"/>
      <c r="AF48" s="31"/>
      <c r="AG48" s="47"/>
      <c r="AH48" s="109"/>
      <c r="AI48" s="31"/>
      <c r="AJ48" s="47"/>
      <c r="AK48" s="122"/>
      <c r="AL48" s="47"/>
      <c r="AM48" s="109"/>
      <c r="AN48" s="47"/>
      <c r="AO48" s="31"/>
      <c r="AP48" s="109"/>
      <c r="AQ48" s="31"/>
      <c r="AR48" s="109"/>
      <c r="AS48" s="31"/>
      <c r="AT48" s="147"/>
      <c r="AU48" s="148"/>
      <c r="AV48" s="146"/>
      <c r="AW48" s="146"/>
      <c r="AX48" s="65"/>
      <c r="AY48" s="65"/>
      <c r="AZ48" s="65"/>
      <c r="BA48" s="65"/>
      <c r="BB48" s="65"/>
      <c r="BC48" s="65"/>
      <c r="BD48" s="65"/>
    </row>
    <row r="49" spans="1:56" s="50" customFormat="1" x14ac:dyDescent="0.25">
      <c r="A49" s="64" t="s">
        <v>381</v>
      </c>
      <c r="B49" s="64" t="s">
        <v>382</v>
      </c>
      <c r="C49" s="66" t="s">
        <v>62</v>
      </c>
      <c r="D49" s="4"/>
      <c r="E49" s="166">
        <f t="shared" si="7"/>
        <v>0</v>
      </c>
      <c r="F49" s="158">
        <f>SUM(G49, I49,J49,K49,L49,M49,N49,H49)-17</f>
        <v>34</v>
      </c>
      <c r="G49" s="65"/>
      <c r="H49" s="209"/>
      <c r="I49" s="68">
        <v>19</v>
      </c>
      <c r="J49" s="165">
        <v>32</v>
      </c>
      <c r="K49" s="109"/>
      <c r="L49" s="109"/>
      <c r="M49" s="76">
        <f t="shared" si="8"/>
        <v>0</v>
      </c>
      <c r="N49" s="231">
        <f t="shared" si="9"/>
        <v>0</v>
      </c>
      <c r="O49" s="47">
        <f t="shared" si="10"/>
        <v>0</v>
      </c>
      <c r="P49" s="130">
        <f t="shared" si="11"/>
        <v>0</v>
      </c>
      <c r="Q49" s="109"/>
      <c r="R49" s="31"/>
      <c r="S49" s="47"/>
      <c r="T49" s="122"/>
      <c r="U49" s="31"/>
      <c r="V49" s="47"/>
      <c r="W49" s="6"/>
      <c r="X49" s="122"/>
      <c r="Y49" s="109"/>
      <c r="Z49" s="47"/>
      <c r="AA49" s="31"/>
      <c r="AB49" s="47"/>
      <c r="AC49" s="122"/>
      <c r="AD49" s="109"/>
      <c r="AE49" s="6"/>
      <c r="AF49" s="31"/>
      <c r="AG49" s="47"/>
      <c r="AH49" s="109"/>
      <c r="AI49" s="31"/>
      <c r="AJ49" s="47"/>
      <c r="AK49" s="122"/>
      <c r="AL49" s="47"/>
      <c r="AM49" s="109"/>
      <c r="AN49" s="47"/>
      <c r="AO49" s="31"/>
      <c r="AP49" s="109"/>
      <c r="AQ49" s="31"/>
      <c r="AR49" s="109"/>
      <c r="AS49" s="31"/>
      <c r="AT49" s="147"/>
      <c r="AU49" s="148"/>
      <c r="AV49" s="146"/>
      <c r="AW49" s="146"/>
      <c r="AX49" s="65"/>
      <c r="AY49" s="65"/>
      <c r="AZ49" s="65"/>
      <c r="BA49" s="65"/>
      <c r="BB49" s="65"/>
      <c r="BC49" s="65"/>
      <c r="BD49" s="65"/>
    </row>
    <row r="50" spans="1:56" x14ac:dyDescent="0.25">
      <c r="A50" s="64" t="s">
        <v>498</v>
      </c>
      <c r="B50" s="64" t="s">
        <v>144</v>
      </c>
      <c r="C50" s="66" t="s">
        <v>102</v>
      </c>
      <c r="D50" s="4"/>
      <c r="E50" s="166">
        <f t="shared" si="7"/>
        <v>0</v>
      </c>
      <c r="F50" s="158">
        <f>SUM(G50, I50,J50,K50,L50,M50,N50,H50)</f>
        <v>14</v>
      </c>
      <c r="G50" s="65">
        <v>10</v>
      </c>
      <c r="H50" s="209"/>
      <c r="I50" s="68">
        <v>4</v>
      </c>
      <c r="J50" s="71">
        <v>0</v>
      </c>
      <c r="K50" s="109"/>
      <c r="L50" s="109"/>
      <c r="M50" s="76">
        <f t="shared" si="8"/>
        <v>0</v>
      </c>
      <c r="N50" s="231">
        <f t="shared" si="9"/>
        <v>0</v>
      </c>
      <c r="O50" s="47">
        <f t="shared" si="10"/>
        <v>0</v>
      </c>
      <c r="P50" s="130">
        <f t="shared" si="11"/>
        <v>0</v>
      </c>
      <c r="Q50" s="109"/>
      <c r="R50" s="31"/>
      <c r="S50" s="47"/>
      <c r="T50" s="122"/>
      <c r="U50" s="31"/>
      <c r="V50" s="47"/>
      <c r="W50" s="6"/>
      <c r="X50" s="122"/>
      <c r="Y50" s="109"/>
      <c r="Z50" s="47"/>
      <c r="AA50" s="31"/>
      <c r="AB50" s="47"/>
      <c r="AC50" s="122"/>
      <c r="AD50" s="109"/>
      <c r="AE50" s="6"/>
      <c r="AF50" s="31"/>
      <c r="AG50" s="47"/>
      <c r="AH50" s="109"/>
      <c r="AI50" s="31"/>
      <c r="AJ50" s="47"/>
      <c r="AK50" s="122"/>
      <c r="AL50" s="47"/>
      <c r="AM50" s="109"/>
      <c r="AN50" s="47"/>
      <c r="AO50" s="31"/>
      <c r="AP50" s="109"/>
      <c r="AQ50" s="31"/>
      <c r="AR50" s="109"/>
      <c r="AS50" s="31"/>
      <c r="AT50" s="147"/>
      <c r="AU50" s="148"/>
      <c r="AV50" s="146"/>
      <c r="AW50" s="146"/>
      <c r="AX50" s="65"/>
      <c r="AY50" s="65"/>
      <c r="AZ50" s="65"/>
      <c r="BA50" s="65"/>
      <c r="BB50" s="65"/>
      <c r="BC50" s="65"/>
      <c r="BD50" s="65"/>
    </row>
    <row r="51" spans="1:56" s="50" customFormat="1" x14ac:dyDescent="0.25">
      <c r="A51" s="64" t="s">
        <v>383</v>
      </c>
      <c r="B51" s="64" t="s">
        <v>384</v>
      </c>
      <c r="C51" s="66" t="s">
        <v>58</v>
      </c>
      <c r="D51" s="4"/>
      <c r="E51" s="166">
        <f t="shared" si="7"/>
        <v>0</v>
      </c>
      <c r="F51" s="158">
        <f>SUM(G51, I51,J51,K51,L51,M51,N51,H51)</f>
        <v>28</v>
      </c>
      <c r="G51" s="65"/>
      <c r="H51" s="209"/>
      <c r="I51" s="68">
        <v>20</v>
      </c>
      <c r="J51" s="71">
        <v>8</v>
      </c>
      <c r="K51" s="109"/>
      <c r="L51" s="109"/>
      <c r="M51" s="76">
        <f t="shared" si="8"/>
        <v>0</v>
      </c>
      <c r="N51" s="231">
        <f t="shared" si="9"/>
        <v>0</v>
      </c>
      <c r="O51" s="47">
        <f t="shared" si="10"/>
        <v>0</v>
      </c>
      <c r="P51" s="130">
        <f t="shared" si="11"/>
        <v>0</v>
      </c>
      <c r="Q51" s="109"/>
      <c r="R51" s="31"/>
      <c r="S51" s="47"/>
      <c r="T51" s="122"/>
      <c r="U51" s="31"/>
      <c r="V51" s="47"/>
      <c r="W51" s="6"/>
      <c r="X51" s="122"/>
      <c r="Y51" s="109"/>
      <c r="Z51" s="47"/>
      <c r="AA51" s="31"/>
      <c r="AB51" s="47"/>
      <c r="AC51" s="122"/>
      <c r="AD51" s="109"/>
      <c r="AE51" s="6"/>
      <c r="AF51" s="31"/>
      <c r="AG51" s="47"/>
      <c r="AH51" s="109"/>
      <c r="AI51" s="31"/>
      <c r="AJ51" s="47"/>
      <c r="AK51" s="122"/>
      <c r="AL51" s="47"/>
      <c r="AM51" s="109"/>
      <c r="AN51" s="47"/>
      <c r="AO51" s="31"/>
      <c r="AP51" s="109"/>
      <c r="AQ51" s="31"/>
      <c r="AR51" s="109"/>
      <c r="AS51" s="31"/>
      <c r="AT51" s="147"/>
      <c r="AU51" s="148"/>
      <c r="AV51" s="146"/>
      <c r="AW51" s="146"/>
      <c r="AX51" s="65"/>
      <c r="AY51" s="65"/>
      <c r="AZ51" s="65"/>
      <c r="BA51" s="65"/>
      <c r="BB51" s="65"/>
      <c r="BC51" s="65"/>
      <c r="BD51" s="65"/>
    </row>
    <row r="52" spans="1:56" x14ac:dyDescent="0.25">
      <c r="A52" s="64" t="s">
        <v>386</v>
      </c>
      <c r="B52" s="64" t="s">
        <v>387</v>
      </c>
      <c r="C52" s="66" t="s">
        <v>56</v>
      </c>
      <c r="D52" s="4"/>
      <c r="E52" s="166">
        <f t="shared" si="7"/>
        <v>0</v>
      </c>
      <c r="F52" s="158">
        <f>SUM(G52, I52,J52,K52,L52,M52,N52,H52)</f>
        <v>22</v>
      </c>
      <c r="G52" s="65"/>
      <c r="H52" s="209"/>
      <c r="I52" s="68">
        <v>10</v>
      </c>
      <c r="J52" s="71">
        <v>12</v>
      </c>
      <c r="K52" s="109"/>
      <c r="L52" s="109"/>
      <c r="M52" s="76">
        <f t="shared" si="8"/>
        <v>0</v>
      </c>
      <c r="N52" s="231">
        <f t="shared" si="9"/>
        <v>0</v>
      </c>
      <c r="O52" s="47">
        <f t="shared" si="10"/>
        <v>0</v>
      </c>
      <c r="P52" s="130">
        <f t="shared" si="11"/>
        <v>0</v>
      </c>
      <c r="Q52" s="109"/>
      <c r="R52" s="31"/>
      <c r="S52" s="47"/>
      <c r="T52" s="122"/>
      <c r="U52" s="31"/>
      <c r="V52" s="47"/>
      <c r="W52" s="6"/>
      <c r="X52" s="122"/>
      <c r="Y52" s="109"/>
      <c r="Z52" s="47"/>
      <c r="AA52" s="31"/>
      <c r="AB52" s="47"/>
      <c r="AC52" s="122"/>
      <c r="AD52" s="109"/>
      <c r="AE52" s="6"/>
      <c r="AF52" s="31"/>
      <c r="AG52" s="47"/>
      <c r="AH52" s="109"/>
      <c r="AI52" s="31"/>
      <c r="AJ52" s="47"/>
      <c r="AK52" s="122"/>
      <c r="AL52" s="47"/>
      <c r="AM52" s="109"/>
      <c r="AN52" s="47"/>
      <c r="AO52" s="31"/>
      <c r="AP52" s="109"/>
      <c r="AQ52" s="31"/>
      <c r="AR52" s="109"/>
      <c r="AS52" s="31"/>
      <c r="AT52" s="147"/>
      <c r="AU52" s="148"/>
      <c r="AV52" s="146"/>
      <c r="AW52" s="146"/>
      <c r="AX52" s="65"/>
      <c r="AY52" s="65"/>
      <c r="AZ52" s="65"/>
      <c r="BA52" s="65"/>
      <c r="BB52" s="65"/>
      <c r="BC52" s="65"/>
      <c r="BD52" s="65"/>
    </row>
    <row r="53" spans="1:56" x14ac:dyDescent="0.25">
      <c r="A53" s="64" t="s">
        <v>389</v>
      </c>
      <c r="B53" s="64" t="s">
        <v>92</v>
      </c>
      <c r="C53" s="66" t="s">
        <v>47</v>
      </c>
      <c r="D53" s="4"/>
      <c r="E53" s="166">
        <f t="shared" si="7"/>
        <v>0</v>
      </c>
      <c r="F53" s="158">
        <f>SUM(G53, I53,J53,K53,L53,M53,N53,H53)-10</f>
        <v>15</v>
      </c>
      <c r="G53" s="65"/>
      <c r="H53" s="209"/>
      <c r="I53" s="68">
        <v>0</v>
      </c>
      <c r="J53" s="165">
        <v>25</v>
      </c>
      <c r="K53" s="109"/>
      <c r="L53" s="109"/>
      <c r="M53" s="76">
        <f t="shared" si="8"/>
        <v>0</v>
      </c>
      <c r="N53" s="231">
        <f t="shared" si="9"/>
        <v>0</v>
      </c>
      <c r="O53" s="47">
        <f t="shared" si="10"/>
        <v>0</v>
      </c>
      <c r="P53" s="130">
        <f t="shared" si="11"/>
        <v>0</v>
      </c>
      <c r="Q53" s="109"/>
      <c r="R53" s="31"/>
      <c r="S53" s="47"/>
      <c r="T53" s="122"/>
      <c r="U53" s="31"/>
      <c r="V53" s="47"/>
      <c r="W53" s="6"/>
      <c r="X53" s="122"/>
      <c r="Y53" s="109"/>
      <c r="Z53" s="47"/>
      <c r="AA53" s="31"/>
      <c r="AB53" s="47"/>
      <c r="AC53" s="122"/>
      <c r="AD53" s="109"/>
      <c r="AE53" s="6"/>
      <c r="AF53" s="31"/>
      <c r="AG53" s="47"/>
      <c r="AH53" s="109"/>
      <c r="AI53" s="31"/>
      <c r="AJ53" s="47"/>
      <c r="AK53" s="122"/>
      <c r="AL53" s="47"/>
      <c r="AM53" s="109"/>
      <c r="AN53" s="47"/>
      <c r="AO53" s="31"/>
      <c r="AP53" s="109"/>
      <c r="AQ53" s="31"/>
      <c r="AR53" s="109"/>
      <c r="AS53" s="31"/>
      <c r="AT53" s="147"/>
      <c r="AU53" s="148"/>
      <c r="AV53" s="146"/>
      <c r="AW53" s="146"/>
      <c r="AX53" s="65"/>
      <c r="AY53" s="65"/>
      <c r="AZ53" s="65"/>
      <c r="BA53" s="65"/>
      <c r="BB53" s="65"/>
      <c r="BC53" s="65"/>
      <c r="BD53" s="65"/>
    </row>
    <row r="54" spans="1:56" x14ac:dyDescent="0.25">
      <c r="A54" s="64" t="s">
        <v>689</v>
      </c>
      <c r="B54" s="64" t="s">
        <v>690</v>
      </c>
      <c r="C54" s="66" t="s">
        <v>403</v>
      </c>
      <c r="D54" s="4"/>
      <c r="E54" s="166">
        <f t="shared" si="7"/>
        <v>0</v>
      </c>
      <c r="F54" s="158">
        <f t="shared" ref="F54:F63" si="12">SUM(G54, I54,J54,K54,L54,M54,N54,H54)</f>
        <v>10</v>
      </c>
      <c r="G54" s="65">
        <v>10</v>
      </c>
      <c r="H54" s="209"/>
      <c r="I54" s="68"/>
      <c r="J54" s="71"/>
      <c r="K54" s="109"/>
      <c r="L54" s="109"/>
      <c r="M54" s="76">
        <f t="shared" si="8"/>
        <v>0</v>
      </c>
      <c r="N54" s="231">
        <f t="shared" si="9"/>
        <v>0</v>
      </c>
      <c r="O54" s="47">
        <f t="shared" si="10"/>
        <v>0</v>
      </c>
      <c r="P54" s="130">
        <f t="shared" si="11"/>
        <v>0</v>
      </c>
      <c r="Q54" s="109"/>
      <c r="R54" s="31"/>
      <c r="S54" s="47"/>
      <c r="T54" s="122"/>
      <c r="U54" s="31"/>
      <c r="V54" s="47"/>
      <c r="W54" s="6"/>
      <c r="X54" s="122"/>
      <c r="Y54" s="109"/>
      <c r="Z54" s="47"/>
      <c r="AA54" s="31"/>
      <c r="AB54" s="47"/>
      <c r="AC54" s="122"/>
      <c r="AD54" s="109"/>
      <c r="AE54" s="6"/>
      <c r="AF54" s="31"/>
      <c r="AG54" s="47"/>
      <c r="AH54" s="109"/>
      <c r="AI54" s="31"/>
      <c r="AJ54" s="47"/>
      <c r="AK54" s="122"/>
      <c r="AL54" s="47"/>
      <c r="AM54" s="109"/>
      <c r="AN54" s="47"/>
      <c r="AO54" s="31"/>
      <c r="AP54" s="109"/>
      <c r="AQ54" s="31"/>
      <c r="AR54" s="109"/>
      <c r="AS54" s="31"/>
      <c r="AT54" s="147"/>
      <c r="AU54" s="148"/>
      <c r="AV54" s="146"/>
      <c r="AW54" s="146"/>
      <c r="AX54" s="65"/>
      <c r="AY54" s="65"/>
      <c r="AZ54" s="65"/>
      <c r="BA54" s="65"/>
      <c r="BB54" s="65"/>
      <c r="BC54" s="65"/>
      <c r="BD54" s="65"/>
    </row>
    <row r="55" spans="1:56" x14ac:dyDescent="0.25">
      <c r="A55" s="64" t="s">
        <v>685</v>
      </c>
      <c r="B55" s="64" t="s">
        <v>686</v>
      </c>
      <c r="C55" s="66" t="s">
        <v>76</v>
      </c>
      <c r="D55" s="4"/>
      <c r="E55" s="166">
        <f t="shared" si="7"/>
        <v>0</v>
      </c>
      <c r="F55" s="158">
        <f t="shared" si="12"/>
        <v>10</v>
      </c>
      <c r="G55" s="65">
        <v>10</v>
      </c>
      <c r="H55" s="209"/>
      <c r="I55" s="68"/>
      <c r="J55" s="71"/>
      <c r="K55" s="109"/>
      <c r="L55" s="109"/>
      <c r="M55" s="76">
        <f t="shared" si="8"/>
        <v>0</v>
      </c>
      <c r="N55" s="231">
        <f t="shared" si="9"/>
        <v>0</v>
      </c>
      <c r="O55" s="47">
        <f t="shared" si="10"/>
        <v>0</v>
      </c>
      <c r="P55" s="130">
        <f t="shared" si="11"/>
        <v>0</v>
      </c>
      <c r="Q55" s="109"/>
      <c r="R55" s="31"/>
      <c r="S55" s="47"/>
      <c r="T55" s="122"/>
      <c r="U55" s="31"/>
      <c r="V55" s="47"/>
      <c r="W55" s="6"/>
      <c r="X55" s="122"/>
      <c r="Y55" s="109"/>
      <c r="Z55" s="47"/>
      <c r="AA55" s="31"/>
      <c r="AB55" s="47"/>
      <c r="AC55" s="122"/>
      <c r="AD55" s="109"/>
      <c r="AE55" s="6"/>
      <c r="AF55" s="31"/>
      <c r="AG55" s="47"/>
      <c r="AH55" s="109"/>
      <c r="AI55" s="31"/>
      <c r="AJ55" s="47"/>
      <c r="AK55" s="122"/>
      <c r="AL55" s="47"/>
      <c r="AM55" s="109"/>
      <c r="AN55" s="47"/>
      <c r="AO55" s="31"/>
      <c r="AP55" s="109"/>
      <c r="AQ55" s="31"/>
      <c r="AR55" s="109"/>
      <c r="AS55" s="146"/>
      <c r="AT55" s="147"/>
      <c r="AU55" s="148"/>
      <c r="AV55" s="146"/>
      <c r="AW55" s="146"/>
      <c r="AX55" s="65"/>
      <c r="AY55" s="65"/>
      <c r="AZ55" s="65"/>
      <c r="BA55" s="65"/>
      <c r="BB55" s="65"/>
      <c r="BC55" s="65"/>
      <c r="BD55" s="65"/>
    </row>
    <row r="56" spans="1:56" x14ac:dyDescent="0.25">
      <c r="A56" s="64" t="s">
        <v>681</v>
      </c>
      <c r="B56" s="64" t="s">
        <v>402</v>
      </c>
      <c r="C56" s="66" t="s">
        <v>179</v>
      </c>
      <c r="D56" s="4"/>
      <c r="E56" s="166">
        <f t="shared" si="7"/>
        <v>0</v>
      </c>
      <c r="F56" s="158">
        <f t="shared" si="12"/>
        <v>10</v>
      </c>
      <c r="G56" s="65">
        <v>10</v>
      </c>
      <c r="H56" s="209"/>
      <c r="I56" s="68"/>
      <c r="J56" s="71"/>
      <c r="K56" s="109"/>
      <c r="L56" s="109"/>
      <c r="M56" s="76">
        <f t="shared" si="8"/>
        <v>0</v>
      </c>
      <c r="N56" s="231">
        <f t="shared" si="9"/>
        <v>0</v>
      </c>
      <c r="O56" s="47">
        <f t="shared" si="10"/>
        <v>0</v>
      </c>
      <c r="P56" s="130">
        <f t="shared" si="11"/>
        <v>0</v>
      </c>
      <c r="Q56" s="109"/>
      <c r="R56" s="31"/>
      <c r="S56" s="47"/>
      <c r="T56" s="122"/>
      <c r="U56" s="31"/>
      <c r="V56" s="47"/>
      <c r="W56" s="6"/>
      <c r="X56" s="122"/>
      <c r="Y56" s="109"/>
      <c r="Z56" s="47"/>
      <c r="AA56" s="31"/>
      <c r="AB56" s="47"/>
      <c r="AC56" s="122"/>
      <c r="AD56" s="109"/>
      <c r="AE56" s="6"/>
      <c r="AF56" s="31"/>
      <c r="AG56" s="47"/>
      <c r="AH56" s="109"/>
      <c r="AI56" s="31"/>
      <c r="AJ56" s="47"/>
      <c r="AK56" s="122"/>
      <c r="AL56" s="47"/>
      <c r="AM56" s="109"/>
      <c r="AN56" s="47"/>
      <c r="AO56" s="31"/>
      <c r="AP56" s="109"/>
      <c r="AQ56" s="31"/>
      <c r="AR56" s="109"/>
      <c r="AS56" s="146"/>
      <c r="AT56" s="147"/>
      <c r="AU56" s="148"/>
      <c r="AV56" s="146"/>
      <c r="AW56" s="146"/>
      <c r="AX56" s="65"/>
      <c r="AY56" s="65"/>
      <c r="AZ56" s="65"/>
      <c r="BA56" s="65"/>
      <c r="BB56" s="65"/>
      <c r="BC56" s="65"/>
      <c r="BD56" s="65"/>
    </row>
    <row r="57" spans="1:56" x14ac:dyDescent="0.25">
      <c r="A57" s="64" t="s">
        <v>498</v>
      </c>
      <c r="B57" s="64" t="s">
        <v>188</v>
      </c>
      <c r="C57" s="66" t="s">
        <v>102</v>
      </c>
      <c r="D57" s="4"/>
      <c r="E57" s="166">
        <f t="shared" si="7"/>
        <v>0</v>
      </c>
      <c r="F57" s="158">
        <f t="shared" si="12"/>
        <v>10</v>
      </c>
      <c r="G57" s="65">
        <v>10</v>
      </c>
      <c r="H57" s="209"/>
      <c r="I57" s="68"/>
      <c r="J57" s="71"/>
      <c r="K57" s="109"/>
      <c r="L57" s="109"/>
      <c r="M57" s="76">
        <f t="shared" si="8"/>
        <v>0</v>
      </c>
      <c r="N57" s="231">
        <f t="shared" si="9"/>
        <v>0</v>
      </c>
      <c r="O57" s="47">
        <f t="shared" si="10"/>
        <v>0</v>
      </c>
      <c r="P57" s="130">
        <f t="shared" si="11"/>
        <v>0</v>
      </c>
      <c r="Q57" s="109"/>
      <c r="R57" s="31"/>
      <c r="S57" s="47"/>
      <c r="T57" s="122"/>
      <c r="U57" s="31"/>
      <c r="V57" s="47"/>
      <c r="W57" s="6"/>
      <c r="X57" s="122"/>
      <c r="Y57" s="109"/>
      <c r="Z57" s="47"/>
      <c r="AA57" s="31"/>
      <c r="AB57" s="47"/>
      <c r="AC57" s="122"/>
      <c r="AD57" s="109"/>
      <c r="AE57" s="6"/>
      <c r="AF57" s="31"/>
      <c r="AG57" s="47"/>
      <c r="AH57" s="109"/>
      <c r="AI57" s="31"/>
      <c r="AJ57" s="47"/>
      <c r="AK57" s="122"/>
      <c r="AL57" s="47"/>
      <c r="AM57" s="109"/>
      <c r="AN57" s="47"/>
      <c r="AO57" s="31"/>
      <c r="AP57" s="109"/>
      <c r="AQ57" s="31"/>
      <c r="AR57" s="109"/>
      <c r="AS57" s="146"/>
      <c r="AT57" s="147"/>
      <c r="AU57" s="148"/>
      <c r="AV57" s="146"/>
      <c r="AW57" s="146"/>
      <c r="AX57" s="65"/>
      <c r="AY57" s="65"/>
      <c r="AZ57" s="65"/>
      <c r="BA57" s="65"/>
      <c r="BB57" s="65"/>
      <c r="BC57" s="65"/>
      <c r="BD57" s="65"/>
    </row>
    <row r="58" spans="1:56" x14ac:dyDescent="0.25">
      <c r="A58" s="64" t="s">
        <v>682</v>
      </c>
      <c r="B58" s="64" t="s">
        <v>148</v>
      </c>
      <c r="C58" s="66" t="s">
        <v>102</v>
      </c>
      <c r="D58" s="4"/>
      <c r="E58" s="166">
        <f t="shared" si="7"/>
        <v>0</v>
      </c>
      <c r="F58" s="158">
        <f t="shared" si="12"/>
        <v>10</v>
      </c>
      <c r="G58" s="65">
        <v>10</v>
      </c>
      <c r="H58" s="209"/>
      <c r="I58" s="68"/>
      <c r="J58" s="71"/>
      <c r="K58" s="109"/>
      <c r="L58" s="109"/>
      <c r="M58" s="76">
        <f t="shared" si="8"/>
        <v>0</v>
      </c>
      <c r="N58" s="231">
        <f t="shared" si="9"/>
        <v>0</v>
      </c>
      <c r="O58" s="47">
        <f t="shared" si="10"/>
        <v>0</v>
      </c>
      <c r="P58" s="130">
        <f t="shared" si="11"/>
        <v>0</v>
      </c>
      <c r="Q58" s="109"/>
      <c r="R58" s="31"/>
      <c r="S58" s="47"/>
      <c r="T58" s="122"/>
      <c r="U58" s="31"/>
      <c r="V58" s="47"/>
      <c r="W58" s="6"/>
      <c r="X58" s="122"/>
      <c r="Y58" s="109"/>
      <c r="Z58" s="47"/>
      <c r="AA58" s="31"/>
      <c r="AB58" s="47"/>
      <c r="AC58" s="122"/>
      <c r="AD58" s="109"/>
      <c r="AE58" s="6"/>
      <c r="AF58" s="31"/>
      <c r="AG58" s="47"/>
      <c r="AH58" s="109"/>
      <c r="AI58" s="31"/>
      <c r="AJ58" s="47"/>
      <c r="AK58" s="122"/>
      <c r="AL58" s="47"/>
      <c r="AM58" s="109"/>
      <c r="AN58" s="47"/>
      <c r="AO58" s="31"/>
      <c r="AP58" s="109"/>
      <c r="AQ58" s="31"/>
      <c r="AR58" s="65"/>
      <c r="AS58" s="146"/>
      <c r="AT58" s="147"/>
      <c r="AU58" s="148"/>
      <c r="AV58" s="146"/>
      <c r="AW58" s="146"/>
      <c r="AX58" s="65"/>
      <c r="AY58" s="65"/>
      <c r="AZ58" s="65"/>
      <c r="BA58" s="65"/>
      <c r="BB58" s="65"/>
      <c r="BC58" s="65"/>
      <c r="BD58" s="65"/>
    </row>
    <row r="59" spans="1:56" s="50" customFormat="1" x14ac:dyDescent="0.25">
      <c r="A59" s="64" t="s">
        <v>672</v>
      </c>
      <c r="B59" s="64" t="s">
        <v>251</v>
      </c>
      <c r="C59" s="66" t="s">
        <v>47</v>
      </c>
      <c r="D59" s="4"/>
      <c r="E59" s="166">
        <f t="shared" si="7"/>
        <v>0</v>
      </c>
      <c r="F59" s="158">
        <f t="shared" si="12"/>
        <v>10</v>
      </c>
      <c r="G59" s="65">
        <v>10</v>
      </c>
      <c r="H59" s="209"/>
      <c r="I59" s="68"/>
      <c r="J59" s="71"/>
      <c r="K59" s="109"/>
      <c r="L59" s="109"/>
      <c r="M59" s="76">
        <f t="shared" si="8"/>
        <v>0</v>
      </c>
      <c r="N59" s="231">
        <f t="shared" si="9"/>
        <v>0</v>
      </c>
      <c r="O59" s="47">
        <f t="shared" si="10"/>
        <v>0</v>
      </c>
      <c r="P59" s="130">
        <f t="shared" si="11"/>
        <v>0</v>
      </c>
      <c r="Q59" s="109"/>
      <c r="R59" s="31"/>
      <c r="S59" s="47"/>
      <c r="T59" s="122"/>
      <c r="U59" s="31"/>
      <c r="V59" s="47"/>
      <c r="W59" s="6"/>
      <c r="X59" s="122"/>
      <c r="Y59" s="109"/>
      <c r="Z59" s="47"/>
      <c r="AA59" s="31"/>
      <c r="AB59" s="47"/>
      <c r="AC59" s="122"/>
      <c r="AD59" s="109"/>
      <c r="AE59" s="6"/>
      <c r="AF59" s="31"/>
      <c r="AG59" s="47"/>
      <c r="AH59" s="109"/>
      <c r="AI59" s="31"/>
      <c r="AJ59" s="47"/>
      <c r="AK59" s="122"/>
      <c r="AL59" s="47"/>
      <c r="AM59" s="109"/>
      <c r="AN59" s="47"/>
      <c r="AO59" s="31"/>
      <c r="AP59" s="109"/>
      <c r="AQ59" s="31"/>
      <c r="AR59" s="65"/>
      <c r="AS59" s="146"/>
      <c r="AT59" s="147"/>
      <c r="AU59" s="148"/>
      <c r="AV59" s="146"/>
      <c r="AW59" s="146"/>
      <c r="AX59" s="65"/>
      <c r="AY59" s="65"/>
      <c r="AZ59" s="65"/>
      <c r="BA59" s="65"/>
      <c r="BB59" s="65"/>
      <c r="BC59" s="65"/>
      <c r="BD59" s="65"/>
    </row>
    <row r="60" spans="1:56" s="50" customFormat="1" x14ac:dyDescent="0.25">
      <c r="A60" s="64" t="s">
        <v>670</v>
      </c>
      <c r="B60" s="64" t="s">
        <v>671</v>
      </c>
      <c r="C60" s="66" t="s">
        <v>668</v>
      </c>
      <c r="D60" s="4"/>
      <c r="E60" s="166">
        <f t="shared" si="7"/>
        <v>0</v>
      </c>
      <c r="F60" s="158">
        <f t="shared" si="12"/>
        <v>10</v>
      </c>
      <c r="G60" s="65">
        <v>10</v>
      </c>
      <c r="H60" s="209"/>
      <c r="I60" s="68">
        <v>0</v>
      </c>
      <c r="J60" s="71">
        <v>0</v>
      </c>
      <c r="K60" s="109"/>
      <c r="L60" s="109"/>
      <c r="M60" s="76">
        <f t="shared" si="8"/>
        <v>0</v>
      </c>
      <c r="N60" s="231">
        <f t="shared" si="9"/>
        <v>0</v>
      </c>
      <c r="O60" s="47">
        <f t="shared" si="10"/>
        <v>0</v>
      </c>
      <c r="P60" s="130">
        <f t="shared" si="11"/>
        <v>0</v>
      </c>
      <c r="Q60" s="109"/>
      <c r="R60" s="31"/>
      <c r="S60" s="47"/>
      <c r="T60" s="122"/>
      <c r="U60" s="31"/>
      <c r="V60" s="47"/>
      <c r="W60" s="6"/>
      <c r="X60" s="122"/>
      <c r="Y60" s="109"/>
      <c r="Z60" s="47"/>
      <c r="AA60" s="31"/>
      <c r="AB60" s="47"/>
      <c r="AC60" s="122"/>
      <c r="AD60" s="109"/>
      <c r="AE60" s="6"/>
      <c r="AF60" s="31"/>
      <c r="AG60" s="47"/>
      <c r="AH60" s="109"/>
      <c r="AI60" s="31"/>
      <c r="AJ60" s="47"/>
      <c r="AK60" s="122"/>
      <c r="AL60" s="47"/>
      <c r="AM60" s="109"/>
      <c r="AN60" s="47"/>
      <c r="AO60" s="31"/>
      <c r="AP60" s="109"/>
      <c r="AQ60" s="31"/>
      <c r="AR60" s="65"/>
      <c r="AS60" s="146"/>
      <c r="AT60" s="147"/>
      <c r="AU60" s="148"/>
      <c r="AV60" s="146"/>
      <c r="AW60" s="146"/>
      <c r="AX60" s="65"/>
      <c r="AY60" s="65"/>
      <c r="AZ60" s="65"/>
      <c r="BA60" s="65"/>
      <c r="BB60" s="65"/>
      <c r="BC60" s="65"/>
      <c r="BD60" s="65"/>
    </row>
    <row r="61" spans="1:56" s="50" customFormat="1" x14ac:dyDescent="0.25">
      <c r="A61" s="64" t="s">
        <v>391</v>
      </c>
      <c r="B61" s="64" t="s">
        <v>354</v>
      </c>
      <c r="C61" s="66" t="s">
        <v>68</v>
      </c>
      <c r="D61" s="4"/>
      <c r="E61" s="166">
        <f t="shared" si="7"/>
        <v>0</v>
      </c>
      <c r="F61" s="158">
        <f t="shared" si="12"/>
        <v>31</v>
      </c>
      <c r="G61" s="65">
        <v>10</v>
      </c>
      <c r="H61" s="209"/>
      <c r="I61" s="68">
        <v>15</v>
      </c>
      <c r="J61" s="71">
        <v>6</v>
      </c>
      <c r="K61" s="109"/>
      <c r="L61" s="109"/>
      <c r="M61" s="76">
        <f t="shared" si="8"/>
        <v>0</v>
      </c>
      <c r="N61" s="231">
        <f t="shared" si="9"/>
        <v>0</v>
      </c>
      <c r="O61" s="47">
        <f t="shared" si="10"/>
        <v>0</v>
      </c>
      <c r="P61" s="130">
        <f t="shared" si="11"/>
        <v>0</v>
      </c>
      <c r="Q61" s="109"/>
      <c r="R61" s="31"/>
      <c r="S61" s="47"/>
      <c r="T61" s="122"/>
      <c r="U61" s="31"/>
      <c r="V61" s="47"/>
      <c r="W61" s="6"/>
      <c r="X61" s="122"/>
      <c r="Y61" s="109"/>
      <c r="Z61" s="47"/>
      <c r="AA61" s="31"/>
      <c r="AB61" s="47"/>
      <c r="AC61" s="122"/>
      <c r="AD61" s="109"/>
      <c r="AE61" s="6"/>
      <c r="AF61" s="31"/>
      <c r="AG61" s="47"/>
      <c r="AH61" s="109"/>
      <c r="AI61" s="31"/>
      <c r="AJ61" s="47"/>
      <c r="AK61" s="122"/>
      <c r="AL61" s="47"/>
      <c r="AM61" s="109"/>
      <c r="AN61" s="47"/>
      <c r="AO61" s="31"/>
      <c r="AP61" s="109"/>
      <c r="AQ61" s="31"/>
      <c r="AR61" s="65"/>
      <c r="AS61" s="146"/>
      <c r="AT61" s="147"/>
      <c r="AU61" s="148"/>
      <c r="AV61" s="146"/>
      <c r="AW61" s="146"/>
      <c r="AX61" s="65"/>
      <c r="AY61" s="65"/>
      <c r="AZ61" s="65"/>
      <c r="BA61" s="65"/>
      <c r="BB61" s="65"/>
      <c r="BC61" s="65"/>
      <c r="BD61" s="65"/>
    </row>
    <row r="62" spans="1:56" x14ac:dyDescent="0.25">
      <c r="A62" s="64" t="s">
        <v>392</v>
      </c>
      <c r="B62" s="64" t="s">
        <v>393</v>
      </c>
      <c r="C62" s="66" t="s">
        <v>47</v>
      </c>
      <c r="D62" s="4"/>
      <c r="E62" s="166">
        <f t="shared" si="7"/>
        <v>0</v>
      </c>
      <c r="F62" s="158">
        <f t="shared" si="12"/>
        <v>20</v>
      </c>
      <c r="G62" s="65"/>
      <c r="H62" s="209"/>
      <c r="I62" s="68">
        <v>20</v>
      </c>
      <c r="J62" s="71">
        <v>0</v>
      </c>
      <c r="K62" s="109"/>
      <c r="L62" s="109"/>
      <c r="M62" s="76">
        <f t="shared" si="8"/>
        <v>0</v>
      </c>
      <c r="N62" s="231">
        <f t="shared" si="9"/>
        <v>0</v>
      </c>
      <c r="O62" s="47">
        <f t="shared" si="10"/>
        <v>0</v>
      </c>
      <c r="P62" s="130">
        <f t="shared" si="11"/>
        <v>0</v>
      </c>
      <c r="Q62" s="109"/>
      <c r="R62" s="31"/>
      <c r="S62" s="47"/>
      <c r="T62" s="122"/>
      <c r="U62" s="31"/>
      <c r="V62" s="47"/>
      <c r="W62" s="6"/>
      <c r="X62" s="122"/>
      <c r="Y62" s="109"/>
      <c r="Z62" s="47"/>
      <c r="AA62" s="31"/>
      <c r="AB62" s="47"/>
      <c r="AC62" s="122"/>
      <c r="AD62" s="109"/>
      <c r="AE62" s="6"/>
      <c r="AF62" s="31"/>
      <c r="AG62" s="47"/>
      <c r="AH62" s="109"/>
      <c r="AI62" s="31"/>
      <c r="AJ62" s="47"/>
      <c r="AK62" s="122"/>
      <c r="AL62" s="47"/>
      <c r="AM62" s="109"/>
      <c r="AN62" s="47"/>
      <c r="AO62" s="31"/>
      <c r="AP62" s="109"/>
      <c r="AQ62" s="31"/>
      <c r="AR62" s="65"/>
      <c r="AS62" s="146"/>
      <c r="AT62" s="147"/>
      <c r="AU62" s="148"/>
      <c r="AV62" s="146"/>
      <c r="AW62" s="146"/>
      <c r="AX62" s="65"/>
      <c r="AY62" s="65"/>
      <c r="AZ62" s="65"/>
      <c r="BA62" s="65"/>
      <c r="BB62" s="65"/>
      <c r="BC62" s="65"/>
      <c r="BD62" s="65"/>
    </row>
    <row r="63" spans="1:56" x14ac:dyDescent="0.25">
      <c r="A63" s="64" t="s">
        <v>697</v>
      </c>
      <c r="B63" s="64" t="s">
        <v>696</v>
      </c>
      <c r="C63" s="66" t="s">
        <v>403</v>
      </c>
      <c r="D63" s="4"/>
      <c r="E63" s="166">
        <f t="shared" si="7"/>
        <v>0</v>
      </c>
      <c r="F63" s="158">
        <f t="shared" si="12"/>
        <v>10</v>
      </c>
      <c r="G63" s="65">
        <v>10</v>
      </c>
      <c r="H63" s="209"/>
      <c r="I63" s="68"/>
      <c r="J63" s="71"/>
      <c r="K63" s="109"/>
      <c r="L63" s="109"/>
      <c r="M63" s="76">
        <f t="shared" si="8"/>
        <v>0</v>
      </c>
      <c r="N63" s="231">
        <f t="shared" si="9"/>
        <v>0</v>
      </c>
      <c r="O63" s="47">
        <f t="shared" si="10"/>
        <v>0</v>
      </c>
      <c r="P63" s="130">
        <f t="shared" si="11"/>
        <v>0</v>
      </c>
      <c r="Q63" s="109"/>
      <c r="R63" s="31"/>
      <c r="S63" s="47"/>
      <c r="T63" s="122"/>
      <c r="U63" s="31"/>
      <c r="V63" s="47"/>
      <c r="W63" s="6"/>
      <c r="X63" s="122"/>
      <c r="Y63" s="109"/>
      <c r="Z63" s="47"/>
      <c r="AA63" s="31"/>
      <c r="AB63" s="47"/>
      <c r="AC63" s="122"/>
      <c r="AD63" s="109"/>
      <c r="AE63" s="6"/>
      <c r="AF63" s="31"/>
      <c r="AG63" s="47"/>
      <c r="AH63" s="109"/>
      <c r="AI63" s="31"/>
      <c r="AJ63" s="47"/>
      <c r="AK63" s="122"/>
      <c r="AL63" s="47"/>
      <c r="AM63" s="109"/>
      <c r="AN63" s="47"/>
      <c r="AO63" s="31"/>
      <c r="AP63" s="109"/>
      <c r="AQ63" s="31"/>
      <c r="AR63" s="65"/>
      <c r="AS63" s="146"/>
      <c r="AT63" s="147"/>
      <c r="AU63" s="148"/>
      <c r="AV63" s="146"/>
      <c r="AW63" s="146"/>
      <c r="AX63" s="65"/>
      <c r="AY63" s="65"/>
      <c r="AZ63" s="65"/>
      <c r="BA63" s="65"/>
      <c r="BB63" s="65"/>
      <c r="BC63" s="65"/>
      <c r="BD63" s="65"/>
    </row>
    <row r="64" spans="1:56" x14ac:dyDescent="0.25">
      <c r="A64" s="64" t="s">
        <v>396</v>
      </c>
      <c r="B64" s="64" t="s">
        <v>397</v>
      </c>
      <c r="C64" s="66" t="s">
        <v>58</v>
      </c>
      <c r="D64" s="4"/>
      <c r="E64" s="166">
        <f t="shared" si="7"/>
        <v>0</v>
      </c>
      <c r="F64" s="158">
        <f>SUM(G64, I64,J64,K64,L64,M64,N64,H64)-5</f>
        <v>15</v>
      </c>
      <c r="G64" s="65"/>
      <c r="H64" s="209"/>
      <c r="I64" s="68">
        <v>0</v>
      </c>
      <c r="J64" s="165">
        <v>20</v>
      </c>
      <c r="K64" s="109"/>
      <c r="L64" s="109"/>
      <c r="M64" s="76">
        <f t="shared" si="8"/>
        <v>0</v>
      </c>
      <c r="N64" s="231">
        <f t="shared" si="9"/>
        <v>0</v>
      </c>
      <c r="O64" s="47">
        <f t="shared" si="10"/>
        <v>0</v>
      </c>
      <c r="P64" s="130">
        <f t="shared" si="11"/>
        <v>0</v>
      </c>
      <c r="Q64" s="109"/>
      <c r="R64" s="31"/>
      <c r="S64" s="47"/>
      <c r="T64" s="122"/>
      <c r="U64" s="31"/>
      <c r="V64" s="47"/>
      <c r="W64" s="6"/>
      <c r="X64" s="122"/>
      <c r="Y64" s="109"/>
      <c r="Z64" s="47"/>
      <c r="AA64" s="31"/>
      <c r="AB64" s="47"/>
      <c r="AC64" s="122"/>
      <c r="AD64" s="109"/>
      <c r="AE64" s="187"/>
      <c r="AF64" s="146"/>
      <c r="AG64" s="147"/>
      <c r="AH64" s="65"/>
      <c r="AI64" s="146"/>
      <c r="AJ64" s="147"/>
      <c r="AK64" s="148"/>
      <c r="AL64" s="147"/>
      <c r="AM64" s="65"/>
      <c r="AN64" s="147"/>
      <c r="AO64" s="146"/>
      <c r="AP64" s="65"/>
      <c r="AQ64" s="146"/>
      <c r="AR64" s="65"/>
      <c r="AS64" s="146"/>
      <c r="AT64" s="147"/>
      <c r="AU64" s="148"/>
      <c r="AV64" s="146"/>
      <c r="AW64" s="146"/>
      <c r="AX64" s="65"/>
      <c r="AY64" s="65"/>
      <c r="AZ64" s="65"/>
      <c r="BA64" s="65"/>
      <c r="BB64" s="65"/>
      <c r="BC64" s="65"/>
      <c r="BD64" s="65"/>
    </row>
    <row r="65" spans="1:56" s="50" customFormat="1" x14ac:dyDescent="0.25">
      <c r="A65" s="64" t="s">
        <v>398</v>
      </c>
      <c r="B65" s="64" t="s">
        <v>399</v>
      </c>
      <c r="C65" s="66" t="s">
        <v>400</v>
      </c>
      <c r="D65" s="4"/>
      <c r="E65" s="166">
        <f t="shared" si="7"/>
        <v>0</v>
      </c>
      <c r="F65" s="158">
        <f>SUM(G65, I65,J65,K65,L65,M65,N65,H65)-5</f>
        <v>25</v>
      </c>
      <c r="G65" s="65"/>
      <c r="H65" s="209">
        <v>10</v>
      </c>
      <c r="I65" s="68">
        <v>0</v>
      </c>
      <c r="J65" s="165">
        <v>20</v>
      </c>
      <c r="K65" s="109"/>
      <c r="L65" s="109"/>
      <c r="M65" s="76">
        <f t="shared" si="8"/>
        <v>0</v>
      </c>
      <c r="N65" s="231">
        <f t="shared" si="9"/>
        <v>0</v>
      </c>
      <c r="O65" s="47">
        <f t="shared" si="10"/>
        <v>0</v>
      </c>
      <c r="P65" s="130">
        <f t="shared" si="11"/>
        <v>0</v>
      </c>
      <c r="Q65" s="109"/>
      <c r="R65" s="31"/>
      <c r="S65" s="47"/>
      <c r="T65" s="122"/>
      <c r="U65" s="31"/>
      <c r="V65" s="47"/>
      <c r="W65" s="6"/>
      <c r="X65" s="122"/>
      <c r="Y65" s="109"/>
      <c r="Z65" s="47"/>
      <c r="AA65" s="31"/>
      <c r="AB65" s="47"/>
      <c r="AC65" s="122"/>
      <c r="AD65" s="109"/>
      <c r="AE65" s="187"/>
      <c r="AF65" s="146"/>
      <c r="AG65" s="147"/>
      <c r="AH65" s="65"/>
      <c r="AI65" s="146"/>
      <c r="AJ65" s="147"/>
      <c r="AK65" s="148"/>
      <c r="AL65" s="147"/>
      <c r="AM65" s="65"/>
      <c r="AN65" s="147"/>
      <c r="AO65" s="146"/>
      <c r="AP65" s="65"/>
      <c r="AQ65" s="146"/>
      <c r="AR65" s="65"/>
      <c r="AS65" s="146"/>
      <c r="AT65" s="147"/>
      <c r="AU65" s="148"/>
      <c r="AV65" s="146"/>
      <c r="AW65" s="146"/>
      <c r="AX65" s="65"/>
      <c r="AY65" s="65"/>
      <c r="AZ65" s="65"/>
      <c r="BA65" s="65"/>
      <c r="BB65" s="65"/>
      <c r="BC65" s="65"/>
      <c r="BD65" s="65"/>
    </row>
    <row r="66" spans="1:56" x14ac:dyDescent="0.25">
      <c r="A66" s="64" t="s">
        <v>404</v>
      </c>
      <c r="B66" s="64" t="s">
        <v>92</v>
      </c>
      <c r="C66" s="66" t="s">
        <v>67</v>
      </c>
      <c r="D66" s="4"/>
      <c r="E66" s="166">
        <f t="shared" si="7"/>
        <v>0</v>
      </c>
      <c r="F66" s="158">
        <f>SUM(G66, I66,J66,K66,L66,M66,N66,H66)-3</f>
        <v>15</v>
      </c>
      <c r="G66" s="65"/>
      <c r="H66" s="209"/>
      <c r="I66" s="68">
        <v>0</v>
      </c>
      <c r="J66" s="165">
        <v>18</v>
      </c>
      <c r="K66" s="109"/>
      <c r="L66" s="109"/>
      <c r="M66" s="76">
        <f t="shared" si="8"/>
        <v>0</v>
      </c>
      <c r="N66" s="231">
        <f t="shared" si="9"/>
        <v>0</v>
      </c>
      <c r="O66" s="47">
        <f t="shared" si="10"/>
        <v>0</v>
      </c>
      <c r="P66" s="130">
        <f t="shared" si="11"/>
        <v>0</v>
      </c>
      <c r="Q66" s="109"/>
      <c r="R66" s="31"/>
      <c r="S66" s="47"/>
      <c r="T66" s="122"/>
      <c r="U66" s="31"/>
      <c r="V66" s="47"/>
      <c r="W66" s="6"/>
      <c r="X66" s="122"/>
      <c r="Y66" s="109"/>
      <c r="Z66" s="47"/>
      <c r="AA66" s="31"/>
      <c r="AB66" s="47"/>
      <c r="AC66" s="122"/>
      <c r="AD66" s="109"/>
      <c r="AE66" s="187"/>
      <c r="AF66" s="146"/>
      <c r="AG66" s="147"/>
      <c r="AH66" s="65"/>
      <c r="AI66" s="146"/>
      <c r="AJ66" s="147"/>
      <c r="AK66" s="148"/>
      <c r="AL66" s="147"/>
      <c r="AM66" s="65"/>
      <c r="AN66" s="147"/>
      <c r="AO66" s="146"/>
      <c r="AP66" s="65"/>
      <c r="AQ66" s="146"/>
      <c r="AR66" s="65"/>
      <c r="AS66" s="146"/>
      <c r="AT66" s="147"/>
      <c r="AU66" s="148"/>
      <c r="AV66" s="146"/>
      <c r="AW66" s="146"/>
      <c r="AX66" s="65"/>
      <c r="AY66" s="65"/>
      <c r="AZ66" s="65"/>
      <c r="BA66" s="65"/>
      <c r="BB66" s="65"/>
      <c r="BC66" s="65"/>
      <c r="BD66" s="65"/>
    </row>
    <row r="67" spans="1:56" x14ac:dyDescent="0.25">
      <c r="A67" s="64" t="s">
        <v>409</v>
      </c>
      <c r="B67" s="64" t="s">
        <v>410</v>
      </c>
      <c r="C67" s="66" t="s">
        <v>57</v>
      </c>
      <c r="D67" s="4"/>
      <c r="E67" s="166">
        <f t="shared" ref="E67:E98" si="13">SUM(M67,N67,P67)</f>
        <v>0</v>
      </c>
      <c r="F67" s="158">
        <f t="shared" ref="F67:F98" si="14">SUM(G67, I67,J67,K67,L67,M67,N67,H67)</f>
        <v>15</v>
      </c>
      <c r="G67" s="65"/>
      <c r="H67" s="209"/>
      <c r="I67" s="68">
        <v>0</v>
      </c>
      <c r="J67" s="165">
        <v>15</v>
      </c>
      <c r="K67" s="109"/>
      <c r="L67" s="109"/>
      <c r="M67" s="76">
        <f t="shared" ref="M67:M98" si="15">SUM(O67,Q67,W67,Y67,AD67,AH67,AM67,AP67,AR67,AE67)</f>
        <v>0</v>
      </c>
      <c r="N67" s="231">
        <f t="shared" ref="N67:N98" si="16">SUM(R67,U67,AA67,AI67,AO67,AQ67,AS67,AV67:AW67,AF67)</f>
        <v>0</v>
      </c>
      <c r="O67" s="47">
        <f t="shared" ref="O67:O98" si="17">SUM(S67,V67,Z67,AB67,AG67,AJ67,AL67,AN67,AT67)</f>
        <v>0</v>
      </c>
      <c r="P67" s="130">
        <f t="shared" ref="P67:P98" si="18">SUM(T67,AK67,AU67,X67,AC67)</f>
        <v>0</v>
      </c>
      <c r="Q67" s="109"/>
      <c r="R67" s="31"/>
      <c r="S67" s="47"/>
      <c r="T67" s="122"/>
      <c r="U67" s="31"/>
      <c r="V67" s="47"/>
      <c r="W67" s="6"/>
      <c r="X67" s="122"/>
      <c r="Y67" s="109"/>
      <c r="Z67" s="47"/>
      <c r="AA67" s="31"/>
      <c r="AB67" s="47"/>
      <c r="AC67" s="122"/>
      <c r="AD67" s="109"/>
      <c r="AE67" s="187"/>
      <c r="AF67" s="146"/>
      <c r="AG67" s="147"/>
      <c r="AH67" s="65"/>
      <c r="AI67" s="146"/>
      <c r="AJ67" s="147"/>
      <c r="AK67" s="148"/>
      <c r="AL67" s="147"/>
      <c r="AM67" s="65"/>
      <c r="AN67" s="147"/>
      <c r="AO67" s="146"/>
      <c r="AP67" s="65"/>
      <c r="AQ67" s="146"/>
      <c r="AR67" s="65"/>
      <c r="AS67" s="146"/>
      <c r="AT67" s="147"/>
      <c r="AU67" s="148"/>
      <c r="AV67" s="146"/>
      <c r="AW67" s="146"/>
      <c r="AX67" s="65"/>
      <c r="AY67" s="65"/>
      <c r="AZ67" s="65"/>
      <c r="BA67" s="65"/>
      <c r="BB67" s="65"/>
      <c r="BC67" s="65"/>
      <c r="BD67" s="65"/>
    </row>
    <row r="68" spans="1:56" x14ac:dyDescent="0.25">
      <c r="A68" s="64" t="s">
        <v>411</v>
      </c>
      <c r="B68" s="64" t="s">
        <v>412</v>
      </c>
      <c r="C68" s="66" t="s">
        <v>59</v>
      </c>
      <c r="D68" s="4"/>
      <c r="E68" s="166">
        <f t="shared" si="13"/>
        <v>0</v>
      </c>
      <c r="F68" s="158">
        <f t="shared" si="14"/>
        <v>15</v>
      </c>
      <c r="G68" s="65"/>
      <c r="H68" s="209"/>
      <c r="I68" s="68">
        <v>0</v>
      </c>
      <c r="J68" s="165">
        <v>15</v>
      </c>
      <c r="K68" s="109"/>
      <c r="L68" s="109"/>
      <c r="M68" s="76">
        <f t="shared" si="15"/>
        <v>0</v>
      </c>
      <c r="N68" s="231">
        <f t="shared" si="16"/>
        <v>0</v>
      </c>
      <c r="O68" s="47">
        <f t="shared" si="17"/>
        <v>0</v>
      </c>
      <c r="P68" s="130">
        <f t="shared" si="18"/>
        <v>0</v>
      </c>
      <c r="Q68" s="109"/>
      <c r="R68" s="31"/>
      <c r="S68" s="47"/>
      <c r="T68" s="122"/>
      <c r="U68" s="31"/>
      <c r="V68" s="47"/>
      <c r="W68" s="6"/>
      <c r="X68" s="122"/>
      <c r="Y68" s="109"/>
      <c r="Z68" s="47"/>
      <c r="AA68" s="31"/>
      <c r="AB68" s="47"/>
      <c r="AC68" s="122"/>
      <c r="AD68" s="109"/>
      <c r="AE68" s="187"/>
      <c r="AF68" s="146"/>
      <c r="AG68" s="147"/>
      <c r="AH68" s="65"/>
      <c r="AI68" s="146"/>
      <c r="AJ68" s="147"/>
      <c r="AK68" s="148"/>
      <c r="AL68" s="147"/>
      <c r="AM68" s="65"/>
      <c r="AN68" s="147"/>
      <c r="AO68" s="146"/>
      <c r="AP68" s="65"/>
      <c r="AQ68" s="146"/>
      <c r="AR68" s="65"/>
      <c r="AS68" s="146"/>
      <c r="AT68" s="147"/>
      <c r="AU68" s="148"/>
      <c r="AV68" s="146"/>
      <c r="AW68" s="146"/>
      <c r="AX68" s="65"/>
      <c r="AY68" s="65"/>
      <c r="AZ68" s="65"/>
      <c r="BA68" s="65"/>
      <c r="BB68" s="65"/>
      <c r="BC68" s="65"/>
      <c r="BD68" s="65"/>
    </row>
    <row r="69" spans="1:56" s="50" customFormat="1" x14ac:dyDescent="0.25">
      <c r="A69" s="64" t="s">
        <v>413</v>
      </c>
      <c r="B69" s="64" t="s">
        <v>251</v>
      </c>
      <c r="C69" s="66" t="s">
        <v>47</v>
      </c>
      <c r="D69" s="4"/>
      <c r="E69" s="166">
        <f t="shared" si="13"/>
        <v>0</v>
      </c>
      <c r="F69" s="158">
        <f t="shared" si="14"/>
        <v>25</v>
      </c>
      <c r="G69" s="65">
        <v>10</v>
      </c>
      <c r="H69" s="209"/>
      <c r="I69" s="68">
        <v>0</v>
      </c>
      <c r="J69" s="165">
        <v>15</v>
      </c>
      <c r="K69" s="109"/>
      <c r="L69" s="109"/>
      <c r="M69" s="76">
        <f t="shared" si="15"/>
        <v>0</v>
      </c>
      <c r="N69" s="231">
        <f t="shared" si="16"/>
        <v>0</v>
      </c>
      <c r="O69" s="47">
        <f t="shared" si="17"/>
        <v>0</v>
      </c>
      <c r="P69" s="130">
        <f t="shared" si="18"/>
        <v>0</v>
      </c>
      <c r="Q69" s="109"/>
      <c r="R69" s="31"/>
      <c r="S69" s="47"/>
      <c r="T69" s="122"/>
      <c r="U69" s="31"/>
      <c r="V69" s="47"/>
      <c r="W69" s="6"/>
      <c r="X69" s="122"/>
      <c r="Y69" s="109"/>
      <c r="Z69" s="47"/>
      <c r="AA69" s="31"/>
      <c r="AB69" s="47"/>
      <c r="AC69" s="122"/>
      <c r="AD69" s="109"/>
      <c r="AE69" s="187"/>
      <c r="AF69" s="146"/>
      <c r="AG69" s="147"/>
      <c r="AH69" s="65"/>
      <c r="AI69" s="146"/>
      <c r="AJ69" s="147"/>
      <c r="AK69" s="148"/>
      <c r="AL69" s="147"/>
      <c r="AM69" s="65"/>
      <c r="AN69" s="147"/>
      <c r="AO69" s="146"/>
      <c r="AP69" s="65"/>
      <c r="AQ69" s="146"/>
      <c r="AR69" s="65"/>
      <c r="AS69" s="146"/>
      <c r="AT69" s="147"/>
      <c r="AU69" s="148"/>
      <c r="AV69" s="146"/>
      <c r="AW69" s="146"/>
      <c r="AX69" s="65"/>
      <c r="AY69" s="65"/>
      <c r="AZ69" s="65"/>
      <c r="BA69" s="65"/>
      <c r="BB69" s="65"/>
      <c r="BC69" s="65"/>
      <c r="BD69" s="65"/>
    </row>
    <row r="70" spans="1:56" s="50" customFormat="1" x14ac:dyDescent="0.25">
      <c r="A70" s="64" t="s">
        <v>414</v>
      </c>
      <c r="B70" s="64" t="s">
        <v>415</v>
      </c>
      <c r="C70" s="66" t="s">
        <v>95</v>
      </c>
      <c r="D70" s="4"/>
      <c r="E70" s="166">
        <f t="shared" si="13"/>
        <v>0</v>
      </c>
      <c r="F70" s="158">
        <f t="shared" si="14"/>
        <v>14</v>
      </c>
      <c r="G70" s="65"/>
      <c r="H70" s="209"/>
      <c r="I70" s="68">
        <v>10</v>
      </c>
      <c r="J70" s="71">
        <v>4</v>
      </c>
      <c r="K70" s="109"/>
      <c r="L70" s="109"/>
      <c r="M70" s="76">
        <f t="shared" si="15"/>
        <v>0</v>
      </c>
      <c r="N70" s="231">
        <f t="shared" si="16"/>
        <v>0</v>
      </c>
      <c r="O70" s="47">
        <f t="shared" si="17"/>
        <v>0</v>
      </c>
      <c r="P70" s="130">
        <f t="shared" si="18"/>
        <v>0</v>
      </c>
      <c r="Q70" s="109"/>
      <c r="R70" s="31"/>
      <c r="S70" s="47"/>
      <c r="T70" s="122"/>
      <c r="U70" s="31"/>
      <c r="V70" s="47"/>
      <c r="W70" s="6"/>
      <c r="X70" s="122"/>
      <c r="Y70" s="109"/>
      <c r="Z70" s="47"/>
      <c r="AA70" s="31"/>
      <c r="AB70" s="47"/>
      <c r="AC70" s="122"/>
      <c r="AD70" s="109"/>
      <c r="AE70" s="187"/>
      <c r="AF70" s="146"/>
      <c r="AG70" s="147"/>
      <c r="AH70" s="65"/>
      <c r="AI70" s="146"/>
      <c r="AJ70" s="147"/>
      <c r="AK70" s="148"/>
      <c r="AL70" s="147"/>
      <c r="AM70" s="65"/>
      <c r="AN70" s="147"/>
      <c r="AO70" s="146"/>
      <c r="AP70" s="65"/>
      <c r="AQ70" s="146"/>
      <c r="AR70" s="65"/>
      <c r="AS70" s="146"/>
      <c r="AT70" s="147"/>
      <c r="AU70" s="148"/>
      <c r="AV70" s="146"/>
      <c r="AW70" s="146"/>
      <c r="AX70" s="65"/>
      <c r="AY70" s="65"/>
      <c r="AZ70" s="65"/>
      <c r="BA70" s="65"/>
      <c r="BB70" s="65"/>
      <c r="BC70" s="65"/>
      <c r="BD70" s="65"/>
    </row>
    <row r="71" spans="1:56" x14ac:dyDescent="0.25">
      <c r="A71" s="64" t="s">
        <v>660</v>
      </c>
      <c r="B71" s="64" t="s">
        <v>661</v>
      </c>
      <c r="C71" s="66" t="s">
        <v>634</v>
      </c>
      <c r="D71" s="4"/>
      <c r="E71" s="166">
        <f t="shared" si="13"/>
        <v>0</v>
      </c>
      <c r="F71" s="158">
        <f t="shared" si="14"/>
        <v>10</v>
      </c>
      <c r="G71" s="65">
        <v>10</v>
      </c>
      <c r="H71" s="209"/>
      <c r="I71" s="68">
        <v>0</v>
      </c>
      <c r="J71" s="71">
        <v>0</v>
      </c>
      <c r="K71" s="109"/>
      <c r="L71" s="109"/>
      <c r="M71" s="76">
        <f t="shared" si="15"/>
        <v>0</v>
      </c>
      <c r="N71" s="231">
        <f t="shared" si="16"/>
        <v>0</v>
      </c>
      <c r="O71" s="47">
        <f t="shared" si="17"/>
        <v>0</v>
      </c>
      <c r="P71" s="130">
        <f t="shared" si="18"/>
        <v>0</v>
      </c>
      <c r="Q71" s="109"/>
      <c r="R71" s="31"/>
      <c r="S71" s="47"/>
      <c r="T71" s="122"/>
      <c r="U71" s="31"/>
      <c r="V71" s="47"/>
      <c r="W71" s="6"/>
      <c r="X71" s="122"/>
      <c r="Y71" s="109"/>
      <c r="Z71" s="47"/>
      <c r="AA71" s="31"/>
      <c r="AB71" s="47"/>
      <c r="AC71" s="122"/>
      <c r="AD71" s="109"/>
      <c r="AE71" s="187"/>
      <c r="AF71" s="146"/>
      <c r="AG71" s="147"/>
      <c r="AH71" s="65"/>
      <c r="AI71" s="146"/>
      <c r="AJ71" s="147"/>
      <c r="AK71" s="148"/>
      <c r="AL71" s="147"/>
      <c r="AM71" s="65"/>
      <c r="AN71" s="147"/>
      <c r="AO71" s="146"/>
      <c r="AP71" s="65"/>
      <c r="AQ71" s="146"/>
      <c r="AR71" s="65"/>
      <c r="AS71" s="146"/>
      <c r="AT71" s="147"/>
      <c r="AU71" s="148"/>
      <c r="AV71" s="146"/>
      <c r="AW71" s="146"/>
      <c r="AX71" s="65"/>
      <c r="AY71" s="65"/>
      <c r="AZ71" s="65"/>
      <c r="BA71" s="65"/>
      <c r="BB71" s="65"/>
      <c r="BC71" s="65"/>
      <c r="BD71" s="65"/>
    </row>
    <row r="72" spans="1:56" x14ac:dyDescent="0.25">
      <c r="A72" s="64" t="s">
        <v>418</v>
      </c>
      <c r="B72" s="64" t="s">
        <v>419</v>
      </c>
      <c r="C72" s="66" t="s">
        <v>420</v>
      </c>
      <c r="D72" s="4"/>
      <c r="E72" s="166">
        <f t="shared" si="13"/>
        <v>0</v>
      </c>
      <c r="F72" s="158">
        <f t="shared" si="14"/>
        <v>24</v>
      </c>
      <c r="G72" s="65"/>
      <c r="H72" s="209">
        <v>10</v>
      </c>
      <c r="I72" s="68">
        <v>0</v>
      </c>
      <c r="J72" s="71">
        <v>14</v>
      </c>
      <c r="K72" s="65"/>
      <c r="L72" s="65"/>
      <c r="M72" s="76">
        <f t="shared" si="15"/>
        <v>0</v>
      </c>
      <c r="N72" s="231">
        <f t="shared" si="16"/>
        <v>0</v>
      </c>
      <c r="O72" s="47">
        <f t="shared" si="17"/>
        <v>0</v>
      </c>
      <c r="P72" s="130">
        <f t="shared" si="18"/>
        <v>0</v>
      </c>
      <c r="Q72" s="65"/>
      <c r="R72" s="146"/>
      <c r="S72" s="147"/>
      <c r="T72" s="148"/>
      <c r="U72" s="146"/>
      <c r="V72" s="147"/>
      <c r="W72" s="187"/>
      <c r="X72" s="148"/>
      <c r="Y72" s="65"/>
      <c r="Z72" s="147"/>
      <c r="AA72" s="146"/>
      <c r="AB72" s="147"/>
      <c r="AC72" s="148"/>
      <c r="AD72" s="65"/>
      <c r="AE72" s="187"/>
      <c r="AF72" s="146"/>
      <c r="AG72" s="147"/>
      <c r="AH72" s="65"/>
      <c r="AI72" s="146"/>
      <c r="AJ72" s="147"/>
      <c r="AK72" s="148"/>
      <c r="AL72" s="147"/>
      <c r="AM72" s="65"/>
      <c r="AN72" s="147"/>
      <c r="AO72" s="146"/>
      <c r="AP72" s="65"/>
      <c r="AQ72" s="146"/>
      <c r="AR72" s="65"/>
      <c r="AS72" s="146"/>
      <c r="AT72" s="147"/>
      <c r="AU72" s="148"/>
      <c r="AV72" s="146"/>
      <c r="AW72" s="146"/>
      <c r="AX72" s="65"/>
      <c r="AY72" s="65"/>
      <c r="AZ72" s="65"/>
      <c r="BA72" s="65"/>
      <c r="BB72" s="65"/>
      <c r="BC72" s="65"/>
      <c r="BD72" s="65"/>
    </row>
    <row r="73" spans="1:56" x14ac:dyDescent="0.25">
      <c r="A73" s="64" t="s">
        <v>383</v>
      </c>
      <c r="B73" s="64" t="s">
        <v>421</v>
      </c>
      <c r="C73" s="66" t="s">
        <v>58</v>
      </c>
      <c r="D73" s="4"/>
      <c r="E73" s="166">
        <f t="shared" si="13"/>
        <v>0</v>
      </c>
      <c r="F73" s="158">
        <f t="shared" si="14"/>
        <v>22</v>
      </c>
      <c r="G73" s="65"/>
      <c r="H73" s="209">
        <v>10</v>
      </c>
      <c r="I73" s="68">
        <v>0</v>
      </c>
      <c r="J73" s="71">
        <v>12</v>
      </c>
      <c r="K73" s="65"/>
      <c r="L73" s="65"/>
      <c r="M73" s="76">
        <f t="shared" si="15"/>
        <v>0</v>
      </c>
      <c r="N73" s="231">
        <f t="shared" si="16"/>
        <v>0</v>
      </c>
      <c r="O73" s="47">
        <f t="shared" si="17"/>
        <v>0</v>
      </c>
      <c r="P73" s="130">
        <f t="shared" si="18"/>
        <v>0</v>
      </c>
      <c r="Q73" s="65"/>
      <c r="R73" s="146"/>
      <c r="S73" s="147"/>
      <c r="T73" s="148"/>
      <c r="U73" s="146"/>
      <c r="V73" s="147"/>
      <c r="W73" s="187"/>
      <c r="X73" s="148"/>
      <c r="Y73" s="65"/>
      <c r="Z73" s="147"/>
      <c r="AA73" s="146"/>
      <c r="AB73" s="147"/>
      <c r="AC73" s="148"/>
      <c r="AD73" s="65"/>
      <c r="AE73" s="187"/>
      <c r="AF73" s="146"/>
      <c r="AG73" s="147"/>
      <c r="AH73" s="65"/>
      <c r="AI73" s="146"/>
      <c r="AJ73" s="147"/>
      <c r="AK73" s="148"/>
      <c r="AL73" s="147"/>
      <c r="AM73" s="65"/>
      <c r="AN73" s="147"/>
      <c r="AO73" s="146"/>
      <c r="AP73" s="65"/>
      <c r="AQ73" s="146"/>
      <c r="AR73" s="65"/>
      <c r="AS73" s="146"/>
      <c r="AT73" s="147"/>
      <c r="AU73" s="148"/>
      <c r="AV73" s="146"/>
      <c r="AW73" s="146"/>
      <c r="AX73" s="65"/>
      <c r="AY73" s="65"/>
      <c r="AZ73" s="65"/>
      <c r="BA73" s="65"/>
      <c r="BB73" s="65"/>
      <c r="BC73" s="65"/>
      <c r="BD73" s="65"/>
    </row>
    <row r="74" spans="1:56" x14ac:dyDescent="0.25">
      <c r="A74" s="64" t="s">
        <v>163</v>
      </c>
      <c r="B74" s="64" t="s">
        <v>424</v>
      </c>
      <c r="C74" s="66" t="s">
        <v>76</v>
      </c>
      <c r="D74" s="4"/>
      <c r="E74" s="166">
        <f t="shared" si="13"/>
        <v>0</v>
      </c>
      <c r="F74" s="158">
        <f t="shared" si="14"/>
        <v>20</v>
      </c>
      <c r="G74" s="65">
        <v>10</v>
      </c>
      <c r="H74" s="209"/>
      <c r="I74" s="68">
        <v>0</v>
      </c>
      <c r="J74" s="71">
        <v>10</v>
      </c>
      <c r="K74" s="65"/>
      <c r="L74" s="65"/>
      <c r="M74" s="76">
        <f t="shared" si="15"/>
        <v>0</v>
      </c>
      <c r="N74" s="231">
        <f t="shared" si="16"/>
        <v>0</v>
      </c>
      <c r="O74" s="47">
        <f t="shared" si="17"/>
        <v>0</v>
      </c>
      <c r="P74" s="130">
        <f t="shared" si="18"/>
        <v>0</v>
      </c>
      <c r="Q74" s="65"/>
      <c r="R74" s="146"/>
      <c r="S74" s="147"/>
      <c r="T74" s="148"/>
      <c r="U74" s="146"/>
      <c r="V74" s="147"/>
      <c r="W74" s="187"/>
      <c r="X74" s="148"/>
      <c r="Y74" s="65"/>
      <c r="Z74" s="147"/>
      <c r="AA74" s="146"/>
      <c r="AB74" s="147"/>
      <c r="AC74" s="148"/>
      <c r="AD74" s="65"/>
      <c r="AE74" s="187"/>
      <c r="AF74" s="146"/>
      <c r="AG74" s="147"/>
      <c r="AH74" s="65"/>
      <c r="AI74" s="146"/>
      <c r="AJ74" s="147"/>
      <c r="AK74" s="148"/>
      <c r="AL74" s="147"/>
      <c r="AM74" s="65"/>
      <c r="AN74" s="147"/>
      <c r="AO74" s="146"/>
      <c r="AP74" s="65"/>
      <c r="AQ74" s="146"/>
      <c r="AR74" s="65"/>
      <c r="AS74" s="146"/>
      <c r="AT74" s="147"/>
      <c r="AU74" s="148"/>
      <c r="AV74" s="146"/>
      <c r="AW74" s="146"/>
      <c r="AX74" s="65"/>
      <c r="AY74" s="65"/>
      <c r="AZ74" s="65"/>
      <c r="BA74" s="65"/>
      <c r="BB74" s="65"/>
      <c r="BC74" s="65"/>
      <c r="BD74" s="65"/>
    </row>
    <row r="75" spans="1:56" s="50" customFormat="1" x14ac:dyDescent="0.25">
      <c r="A75" s="64" t="s">
        <v>426</v>
      </c>
      <c r="B75" s="64" t="s">
        <v>316</v>
      </c>
      <c r="C75" s="66" t="s">
        <v>102</v>
      </c>
      <c r="D75" s="4"/>
      <c r="E75" s="166">
        <f t="shared" si="13"/>
        <v>0</v>
      </c>
      <c r="F75" s="158">
        <f t="shared" si="14"/>
        <v>10</v>
      </c>
      <c r="G75" s="65"/>
      <c r="H75" s="209"/>
      <c r="I75" s="68">
        <v>0</v>
      </c>
      <c r="J75" s="71">
        <v>10</v>
      </c>
      <c r="K75" s="65"/>
      <c r="L75" s="65"/>
      <c r="M75" s="76">
        <f t="shared" si="15"/>
        <v>0</v>
      </c>
      <c r="N75" s="231">
        <f t="shared" si="16"/>
        <v>0</v>
      </c>
      <c r="O75" s="47">
        <f t="shared" si="17"/>
        <v>0</v>
      </c>
      <c r="P75" s="130">
        <f t="shared" si="18"/>
        <v>0</v>
      </c>
      <c r="Q75" s="65"/>
      <c r="R75" s="146"/>
      <c r="S75" s="147"/>
      <c r="T75" s="148"/>
      <c r="U75" s="146"/>
      <c r="V75" s="147"/>
      <c r="W75" s="187"/>
      <c r="X75" s="148"/>
      <c r="Y75" s="65"/>
      <c r="Z75" s="147"/>
      <c r="AA75" s="146"/>
      <c r="AB75" s="147"/>
      <c r="AC75" s="148"/>
      <c r="AD75" s="65"/>
      <c r="AE75" s="187"/>
      <c r="AF75" s="146"/>
      <c r="AG75" s="147"/>
      <c r="AH75" s="65"/>
      <c r="AI75" s="146"/>
      <c r="AJ75" s="147"/>
      <c r="AK75" s="148"/>
      <c r="AL75" s="147"/>
      <c r="AM75" s="65"/>
      <c r="AN75" s="147"/>
      <c r="AO75" s="146"/>
      <c r="AP75" s="65"/>
      <c r="AQ75" s="146"/>
      <c r="AR75" s="65"/>
      <c r="AS75" s="146"/>
      <c r="AT75" s="147"/>
      <c r="AU75" s="148"/>
      <c r="AV75" s="146"/>
      <c r="AW75" s="146"/>
      <c r="AX75" s="65"/>
      <c r="AY75" s="65"/>
      <c r="AZ75" s="65"/>
      <c r="BA75" s="65"/>
      <c r="BB75" s="65"/>
      <c r="BC75" s="65"/>
      <c r="BD75" s="65"/>
    </row>
    <row r="76" spans="1:56" s="50" customFormat="1" x14ac:dyDescent="0.25">
      <c r="A76" s="64" t="s">
        <v>427</v>
      </c>
      <c r="B76" s="64" t="s">
        <v>428</v>
      </c>
      <c r="C76" s="66" t="s">
        <v>75</v>
      </c>
      <c r="D76" s="4"/>
      <c r="E76" s="166">
        <f t="shared" si="13"/>
        <v>0</v>
      </c>
      <c r="F76" s="158">
        <f t="shared" si="14"/>
        <v>8</v>
      </c>
      <c r="G76" s="65"/>
      <c r="H76" s="209"/>
      <c r="I76" s="68">
        <v>0</v>
      </c>
      <c r="J76" s="71">
        <v>8</v>
      </c>
      <c r="K76" s="65"/>
      <c r="L76" s="65"/>
      <c r="M76" s="76">
        <f t="shared" si="15"/>
        <v>0</v>
      </c>
      <c r="N76" s="231">
        <f t="shared" si="16"/>
        <v>0</v>
      </c>
      <c r="O76" s="47">
        <f t="shared" si="17"/>
        <v>0</v>
      </c>
      <c r="P76" s="130">
        <f t="shared" si="18"/>
        <v>0</v>
      </c>
      <c r="Q76" s="65"/>
      <c r="R76" s="146"/>
      <c r="S76" s="147"/>
      <c r="T76" s="148"/>
      <c r="U76" s="146"/>
      <c r="V76" s="147"/>
      <c r="W76" s="187"/>
      <c r="X76" s="148"/>
      <c r="Y76" s="65"/>
      <c r="Z76" s="147"/>
      <c r="AA76" s="146"/>
      <c r="AB76" s="147"/>
      <c r="AC76" s="148"/>
      <c r="AD76" s="65"/>
      <c r="AE76" s="187"/>
      <c r="AF76" s="146"/>
      <c r="AG76" s="147"/>
      <c r="AH76" s="65"/>
      <c r="AI76" s="146"/>
      <c r="AJ76" s="147"/>
      <c r="AK76" s="148"/>
      <c r="AL76" s="147"/>
      <c r="AM76" s="65"/>
      <c r="AN76" s="147"/>
      <c r="AO76" s="146"/>
      <c r="AP76" s="65"/>
      <c r="AQ76" s="146"/>
      <c r="AR76" s="65"/>
      <c r="AS76" s="146"/>
      <c r="AT76" s="147"/>
      <c r="AU76" s="148"/>
      <c r="AV76" s="146"/>
      <c r="AW76" s="146"/>
      <c r="AX76" s="65"/>
      <c r="AY76" s="65"/>
      <c r="AZ76" s="65"/>
      <c r="BA76" s="65"/>
      <c r="BB76" s="65"/>
      <c r="BC76" s="65"/>
      <c r="BD76" s="65"/>
    </row>
    <row r="77" spans="1:56" x14ac:dyDescent="0.25">
      <c r="A77" s="64" t="s">
        <v>429</v>
      </c>
      <c r="B77" s="64" t="s">
        <v>430</v>
      </c>
      <c r="C77" s="66" t="s">
        <v>55</v>
      </c>
      <c r="D77" s="4"/>
      <c r="E77" s="166">
        <f t="shared" si="13"/>
        <v>0</v>
      </c>
      <c r="F77" s="158">
        <f t="shared" si="14"/>
        <v>8</v>
      </c>
      <c r="G77" s="65"/>
      <c r="H77" s="209"/>
      <c r="I77" s="68">
        <v>8</v>
      </c>
      <c r="J77" s="71">
        <v>0</v>
      </c>
      <c r="K77" s="65"/>
      <c r="L77" s="65"/>
      <c r="M77" s="76">
        <f t="shared" si="15"/>
        <v>0</v>
      </c>
      <c r="N77" s="231">
        <f t="shared" si="16"/>
        <v>0</v>
      </c>
      <c r="O77" s="47">
        <f t="shared" si="17"/>
        <v>0</v>
      </c>
      <c r="P77" s="130">
        <f t="shared" si="18"/>
        <v>0</v>
      </c>
      <c r="Q77" s="65"/>
      <c r="R77" s="146"/>
      <c r="S77" s="147"/>
      <c r="T77" s="148"/>
      <c r="U77" s="146"/>
      <c r="V77" s="147"/>
      <c r="W77" s="187"/>
      <c r="X77" s="148"/>
      <c r="Y77" s="65"/>
      <c r="Z77" s="147"/>
      <c r="AA77" s="146"/>
      <c r="AB77" s="147"/>
      <c r="AC77" s="148"/>
      <c r="AD77" s="65"/>
      <c r="AE77" s="187"/>
      <c r="AF77" s="146"/>
      <c r="AG77" s="147"/>
      <c r="AH77" s="65"/>
      <c r="AI77" s="146"/>
      <c r="AJ77" s="147"/>
      <c r="AK77" s="148"/>
      <c r="AL77" s="147"/>
      <c r="AM77" s="65"/>
      <c r="AN77" s="147"/>
      <c r="AO77" s="146"/>
      <c r="AP77" s="65"/>
      <c r="AQ77" s="146"/>
      <c r="AR77" s="65"/>
      <c r="AS77" s="146"/>
      <c r="AT77" s="147"/>
      <c r="AU77" s="148"/>
      <c r="AV77" s="146"/>
      <c r="AW77" s="146"/>
      <c r="AX77" s="65"/>
      <c r="AY77" s="65"/>
      <c r="AZ77" s="65"/>
      <c r="BA77" s="65"/>
      <c r="BB77" s="65"/>
      <c r="BC77" s="65"/>
      <c r="BD77" s="65"/>
    </row>
    <row r="78" spans="1:56" x14ac:dyDescent="0.25">
      <c r="A78" s="64" t="s">
        <v>676</v>
      </c>
      <c r="B78" s="64" t="s">
        <v>140</v>
      </c>
      <c r="C78" s="66" t="s">
        <v>62</v>
      </c>
      <c r="D78" s="4"/>
      <c r="E78" s="166">
        <f t="shared" si="13"/>
        <v>0</v>
      </c>
      <c r="F78" s="158">
        <f t="shared" si="14"/>
        <v>10</v>
      </c>
      <c r="G78" s="65">
        <v>10</v>
      </c>
      <c r="H78" s="209"/>
      <c r="I78" s="68">
        <v>0</v>
      </c>
      <c r="J78" s="71">
        <v>0</v>
      </c>
      <c r="K78" s="65"/>
      <c r="L78" s="65"/>
      <c r="M78" s="76">
        <f t="shared" si="15"/>
        <v>0</v>
      </c>
      <c r="N78" s="231">
        <f t="shared" si="16"/>
        <v>0</v>
      </c>
      <c r="O78" s="47">
        <f t="shared" si="17"/>
        <v>0</v>
      </c>
      <c r="P78" s="130">
        <f t="shared" si="18"/>
        <v>0</v>
      </c>
      <c r="Q78" s="65"/>
      <c r="R78" s="146"/>
      <c r="S78" s="147"/>
      <c r="T78" s="148"/>
      <c r="U78" s="146"/>
      <c r="V78" s="147"/>
      <c r="W78" s="187"/>
      <c r="X78" s="148"/>
      <c r="Y78" s="65"/>
      <c r="Z78" s="147"/>
      <c r="AA78" s="146"/>
      <c r="AB78" s="147"/>
      <c r="AC78" s="148"/>
      <c r="AD78" s="65"/>
      <c r="AE78" s="187"/>
      <c r="AF78" s="146"/>
      <c r="AG78" s="147"/>
      <c r="AH78" s="65"/>
      <c r="AI78" s="146"/>
      <c r="AJ78" s="147"/>
      <c r="AK78" s="148"/>
      <c r="AL78" s="147"/>
      <c r="AM78" s="65"/>
      <c r="AN78" s="147"/>
      <c r="AO78" s="146"/>
      <c r="AP78" s="65"/>
      <c r="AQ78" s="146"/>
      <c r="AR78" s="65"/>
      <c r="AS78" s="146"/>
      <c r="AT78" s="147"/>
      <c r="AU78" s="148"/>
      <c r="AV78" s="146"/>
      <c r="AW78" s="146"/>
      <c r="AX78" s="65"/>
      <c r="AY78" s="65"/>
      <c r="AZ78" s="65"/>
      <c r="BA78" s="65"/>
      <c r="BB78" s="65"/>
      <c r="BC78" s="65"/>
      <c r="BD78" s="65"/>
    </row>
    <row r="79" spans="1:56" x14ac:dyDescent="0.25">
      <c r="A79" s="64" t="s">
        <v>431</v>
      </c>
      <c r="B79" s="64" t="s">
        <v>169</v>
      </c>
      <c r="C79" s="66" t="s">
        <v>179</v>
      </c>
      <c r="D79" s="4"/>
      <c r="E79" s="166">
        <f t="shared" si="13"/>
        <v>0</v>
      </c>
      <c r="F79" s="158">
        <f t="shared" si="14"/>
        <v>19</v>
      </c>
      <c r="G79" s="65"/>
      <c r="H79" s="209">
        <v>10</v>
      </c>
      <c r="I79" s="68">
        <v>9</v>
      </c>
      <c r="J79" s="71">
        <v>0</v>
      </c>
      <c r="K79" s="65"/>
      <c r="L79" s="65"/>
      <c r="M79" s="76">
        <f t="shared" si="15"/>
        <v>0</v>
      </c>
      <c r="N79" s="231">
        <f t="shared" si="16"/>
        <v>0</v>
      </c>
      <c r="O79" s="47">
        <f t="shared" si="17"/>
        <v>0</v>
      </c>
      <c r="P79" s="130">
        <f t="shared" si="18"/>
        <v>0</v>
      </c>
      <c r="Q79" s="65"/>
      <c r="R79" s="146"/>
      <c r="S79" s="147"/>
      <c r="T79" s="148"/>
      <c r="U79" s="146"/>
      <c r="V79" s="147"/>
      <c r="W79" s="187"/>
      <c r="X79" s="148"/>
      <c r="Y79" s="65"/>
      <c r="Z79" s="147"/>
      <c r="AA79" s="146"/>
      <c r="AB79" s="147"/>
      <c r="AC79" s="148"/>
      <c r="AD79" s="65"/>
      <c r="AE79" s="187"/>
      <c r="AF79" s="146"/>
      <c r="AG79" s="147"/>
      <c r="AH79" s="65"/>
      <c r="AI79" s="146"/>
      <c r="AJ79" s="147"/>
      <c r="AK79" s="148"/>
      <c r="AL79" s="147"/>
      <c r="AM79" s="65"/>
      <c r="AN79" s="147"/>
      <c r="AO79" s="146"/>
      <c r="AP79" s="65"/>
      <c r="AQ79" s="146"/>
      <c r="AR79" s="65"/>
      <c r="AS79" s="146"/>
      <c r="AT79" s="147"/>
      <c r="AU79" s="148"/>
      <c r="AV79" s="146"/>
      <c r="AW79" s="146"/>
      <c r="AX79" s="65"/>
      <c r="AY79" s="65"/>
      <c r="AZ79" s="65"/>
      <c r="BA79" s="65"/>
      <c r="BB79" s="65"/>
      <c r="BC79" s="65"/>
      <c r="BD79" s="65"/>
    </row>
    <row r="80" spans="1:56" x14ac:dyDescent="0.25">
      <c r="A80" s="64" t="s">
        <v>432</v>
      </c>
      <c r="B80" s="64" t="s">
        <v>433</v>
      </c>
      <c r="C80" s="66" t="s">
        <v>70</v>
      </c>
      <c r="D80" s="4"/>
      <c r="E80" s="166">
        <f t="shared" si="13"/>
        <v>0</v>
      </c>
      <c r="F80" s="158">
        <f t="shared" si="14"/>
        <v>8</v>
      </c>
      <c r="G80" s="65"/>
      <c r="H80" s="209"/>
      <c r="I80" s="68">
        <v>0</v>
      </c>
      <c r="J80" s="71">
        <v>8</v>
      </c>
      <c r="K80" s="65"/>
      <c r="L80" s="65"/>
      <c r="M80" s="76">
        <f t="shared" si="15"/>
        <v>0</v>
      </c>
      <c r="N80" s="231">
        <f t="shared" si="16"/>
        <v>0</v>
      </c>
      <c r="O80" s="47">
        <f t="shared" si="17"/>
        <v>0</v>
      </c>
      <c r="P80" s="130">
        <f t="shared" si="18"/>
        <v>0</v>
      </c>
      <c r="Q80" s="65"/>
      <c r="R80" s="146"/>
      <c r="S80" s="147"/>
      <c r="T80" s="148"/>
      <c r="U80" s="146"/>
      <c r="V80" s="147"/>
      <c r="W80" s="187"/>
      <c r="X80" s="148"/>
      <c r="Y80" s="65"/>
      <c r="Z80" s="147"/>
      <c r="AA80" s="146"/>
      <c r="AB80" s="147"/>
      <c r="AC80" s="148"/>
      <c r="AD80" s="65"/>
      <c r="AE80" s="187"/>
      <c r="AF80" s="146"/>
      <c r="AG80" s="147"/>
      <c r="AH80" s="65"/>
      <c r="AI80" s="146"/>
      <c r="AJ80" s="147"/>
      <c r="AK80" s="148"/>
      <c r="AL80" s="147"/>
      <c r="AM80" s="65"/>
      <c r="AN80" s="147"/>
      <c r="AO80" s="146"/>
      <c r="AP80" s="65"/>
      <c r="AQ80" s="146"/>
      <c r="AR80" s="65"/>
      <c r="AS80" s="146"/>
      <c r="AT80" s="147"/>
      <c r="AU80" s="148"/>
      <c r="AV80" s="146"/>
      <c r="AW80" s="146"/>
      <c r="AX80" s="65"/>
      <c r="AY80" s="65"/>
      <c r="AZ80" s="65"/>
      <c r="BA80" s="65"/>
      <c r="BB80" s="65"/>
      <c r="BC80" s="65"/>
      <c r="BD80" s="65"/>
    </row>
    <row r="81" spans="1:56" s="50" customFormat="1" x14ac:dyDescent="0.25">
      <c r="A81" s="64" t="s">
        <v>163</v>
      </c>
      <c r="B81" s="64" t="s">
        <v>434</v>
      </c>
      <c r="C81" s="66" t="s">
        <v>49</v>
      </c>
      <c r="D81" s="4"/>
      <c r="E81" s="166">
        <f t="shared" si="13"/>
        <v>0</v>
      </c>
      <c r="F81" s="158">
        <f t="shared" si="14"/>
        <v>8</v>
      </c>
      <c r="G81" s="65"/>
      <c r="H81" s="209"/>
      <c r="I81" s="68">
        <v>8</v>
      </c>
      <c r="J81" s="71">
        <v>0</v>
      </c>
      <c r="K81" s="65"/>
      <c r="L81" s="65"/>
      <c r="M81" s="76">
        <f t="shared" si="15"/>
        <v>0</v>
      </c>
      <c r="N81" s="231">
        <f t="shared" si="16"/>
        <v>0</v>
      </c>
      <c r="O81" s="47">
        <f t="shared" si="17"/>
        <v>0</v>
      </c>
      <c r="P81" s="130">
        <f t="shared" si="18"/>
        <v>0</v>
      </c>
      <c r="Q81" s="65"/>
      <c r="R81" s="146"/>
      <c r="S81" s="147"/>
      <c r="T81" s="148"/>
      <c r="U81" s="146"/>
      <c r="V81" s="147"/>
      <c r="W81" s="187"/>
      <c r="X81" s="148"/>
      <c r="Y81" s="65"/>
      <c r="Z81" s="147"/>
      <c r="AA81" s="146"/>
      <c r="AB81" s="147"/>
      <c r="AC81" s="148"/>
      <c r="AD81" s="65"/>
      <c r="AE81" s="187"/>
      <c r="AF81" s="146"/>
      <c r="AG81" s="147"/>
      <c r="AH81" s="65"/>
      <c r="AI81" s="146"/>
      <c r="AJ81" s="147"/>
      <c r="AK81" s="148"/>
      <c r="AL81" s="147"/>
      <c r="AM81" s="65"/>
      <c r="AN81" s="147"/>
      <c r="AO81" s="146"/>
      <c r="AP81" s="65"/>
      <c r="AQ81" s="146"/>
      <c r="AR81" s="65"/>
      <c r="AS81" s="146"/>
      <c r="AT81" s="147"/>
      <c r="AU81" s="148"/>
      <c r="AV81" s="146"/>
      <c r="AW81" s="146"/>
      <c r="AX81" s="65"/>
      <c r="AY81" s="65"/>
      <c r="AZ81" s="65"/>
      <c r="BA81" s="65"/>
      <c r="BB81" s="65"/>
      <c r="BC81" s="65"/>
      <c r="BD81" s="65"/>
    </row>
    <row r="82" spans="1:56" x14ac:dyDescent="0.25">
      <c r="A82" s="64" t="s">
        <v>437</v>
      </c>
      <c r="B82" s="64" t="s">
        <v>246</v>
      </c>
      <c r="C82" s="66" t="s">
        <v>77</v>
      </c>
      <c r="D82" s="4"/>
      <c r="E82" s="166">
        <f t="shared" si="13"/>
        <v>0</v>
      </c>
      <c r="F82" s="158">
        <f t="shared" si="14"/>
        <v>18</v>
      </c>
      <c r="G82" s="65"/>
      <c r="H82" s="209">
        <v>10</v>
      </c>
      <c r="I82" s="68">
        <v>6</v>
      </c>
      <c r="J82" s="71">
        <v>2</v>
      </c>
      <c r="K82" s="65"/>
      <c r="L82" s="65"/>
      <c r="M82" s="76">
        <f t="shared" si="15"/>
        <v>0</v>
      </c>
      <c r="N82" s="231">
        <f t="shared" si="16"/>
        <v>0</v>
      </c>
      <c r="O82" s="47">
        <f t="shared" si="17"/>
        <v>0</v>
      </c>
      <c r="P82" s="130">
        <f t="shared" si="18"/>
        <v>0</v>
      </c>
      <c r="Q82" s="65"/>
      <c r="R82" s="146"/>
      <c r="S82" s="147"/>
      <c r="T82" s="148"/>
      <c r="U82" s="146"/>
      <c r="V82" s="147"/>
      <c r="W82" s="187"/>
      <c r="X82" s="148"/>
      <c r="Y82" s="65"/>
      <c r="Z82" s="147"/>
      <c r="AA82" s="146"/>
      <c r="AB82" s="147"/>
      <c r="AC82" s="148"/>
      <c r="AD82" s="65"/>
      <c r="AE82" s="187"/>
      <c r="AF82" s="146"/>
      <c r="AG82" s="147"/>
      <c r="AH82" s="65"/>
      <c r="AI82" s="146"/>
      <c r="AJ82" s="147"/>
      <c r="AK82" s="148"/>
      <c r="AL82" s="147"/>
      <c r="AM82" s="65"/>
      <c r="AN82" s="147"/>
      <c r="AO82" s="146"/>
      <c r="AP82" s="65"/>
      <c r="AQ82" s="146"/>
      <c r="AR82" s="65"/>
      <c r="AS82" s="146"/>
      <c r="AT82" s="147"/>
      <c r="AU82" s="148"/>
      <c r="AV82" s="146"/>
      <c r="AW82" s="146"/>
      <c r="AX82" s="65"/>
      <c r="AY82" s="65"/>
      <c r="AZ82" s="65"/>
      <c r="BA82" s="65"/>
      <c r="BB82" s="65"/>
      <c r="BC82" s="65"/>
      <c r="BD82" s="65"/>
    </row>
    <row r="83" spans="1:56" x14ac:dyDescent="0.25">
      <c r="A83" s="64" t="s">
        <v>439</v>
      </c>
      <c r="B83" s="64" t="s">
        <v>82</v>
      </c>
      <c r="C83" s="66" t="s">
        <v>58</v>
      </c>
      <c r="D83" s="4"/>
      <c r="E83" s="166">
        <f t="shared" si="13"/>
        <v>0</v>
      </c>
      <c r="F83" s="158">
        <f t="shared" si="14"/>
        <v>18</v>
      </c>
      <c r="G83" s="65"/>
      <c r="H83" s="209">
        <v>10</v>
      </c>
      <c r="I83" s="68">
        <v>0</v>
      </c>
      <c r="J83" s="71">
        <v>8</v>
      </c>
      <c r="K83" s="65"/>
      <c r="L83" s="65"/>
      <c r="M83" s="76">
        <f t="shared" si="15"/>
        <v>0</v>
      </c>
      <c r="N83" s="231">
        <f t="shared" si="16"/>
        <v>0</v>
      </c>
      <c r="O83" s="47">
        <f t="shared" si="17"/>
        <v>0</v>
      </c>
      <c r="P83" s="130">
        <f t="shared" si="18"/>
        <v>0</v>
      </c>
      <c r="Q83" s="65"/>
      <c r="R83" s="146"/>
      <c r="S83" s="147"/>
      <c r="T83" s="148"/>
      <c r="U83" s="146"/>
      <c r="V83" s="147"/>
      <c r="W83" s="187"/>
      <c r="X83" s="148"/>
      <c r="Y83" s="65"/>
      <c r="Z83" s="147"/>
      <c r="AA83" s="146"/>
      <c r="AB83" s="147"/>
      <c r="AC83" s="148"/>
      <c r="AD83" s="65"/>
      <c r="AE83" s="187"/>
      <c r="AF83" s="146"/>
      <c r="AG83" s="147"/>
      <c r="AH83" s="65"/>
      <c r="AI83" s="146"/>
      <c r="AJ83" s="147"/>
      <c r="AK83" s="148"/>
      <c r="AL83" s="147"/>
      <c r="AM83" s="65"/>
      <c r="AN83" s="147"/>
      <c r="AO83" s="146"/>
      <c r="AP83" s="65"/>
      <c r="AQ83" s="146"/>
      <c r="AR83" s="65"/>
      <c r="AS83" s="146"/>
      <c r="AT83" s="147"/>
      <c r="AU83" s="148"/>
      <c r="AV83" s="146"/>
      <c r="AW83" s="146"/>
      <c r="AX83" s="65"/>
      <c r="AY83" s="65"/>
      <c r="AZ83" s="65"/>
      <c r="BA83" s="65"/>
      <c r="BB83" s="65"/>
      <c r="BC83" s="65"/>
      <c r="BD83" s="65"/>
    </row>
    <row r="84" spans="1:56" x14ac:dyDescent="0.25">
      <c r="A84" s="64" t="s">
        <v>440</v>
      </c>
      <c r="B84" s="64" t="s">
        <v>142</v>
      </c>
      <c r="C84" s="66" t="s">
        <v>49</v>
      </c>
      <c r="D84" s="4"/>
      <c r="E84" s="166">
        <f t="shared" si="13"/>
        <v>0</v>
      </c>
      <c r="F84" s="158">
        <f t="shared" si="14"/>
        <v>2</v>
      </c>
      <c r="G84" s="65"/>
      <c r="H84" s="209"/>
      <c r="I84" s="68">
        <v>2</v>
      </c>
      <c r="J84" s="71">
        <v>0</v>
      </c>
      <c r="K84" s="65"/>
      <c r="L84" s="65"/>
      <c r="M84" s="76">
        <f t="shared" si="15"/>
        <v>0</v>
      </c>
      <c r="N84" s="231">
        <f t="shared" si="16"/>
        <v>0</v>
      </c>
      <c r="O84" s="47">
        <f t="shared" si="17"/>
        <v>0</v>
      </c>
      <c r="P84" s="130">
        <f t="shared" si="18"/>
        <v>0</v>
      </c>
      <c r="Q84" s="65"/>
      <c r="R84" s="146"/>
      <c r="S84" s="147"/>
      <c r="T84" s="148"/>
      <c r="U84" s="146"/>
      <c r="V84" s="147"/>
      <c r="W84" s="187"/>
      <c r="X84" s="148"/>
      <c r="Y84" s="65"/>
      <c r="Z84" s="147"/>
      <c r="AA84" s="146"/>
      <c r="AB84" s="147"/>
      <c r="AC84" s="148"/>
      <c r="AD84" s="65"/>
      <c r="AE84" s="187"/>
      <c r="AF84" s="146"/>
      <c r="AG84" s="147"/>
      <c r="AH84" s="65"/>
      <c r="AI84" s="146"/>
      <c r="AJ84" s="147"/>
      <c r="AK84" s="148"/>
      <c r="AL84" s="147"/>
      <c r="AM84" s="65"/>
      <c r="AN84" s="147"/>
      <c r="AO84" s="146"/>
      <c r="AP84" s="65"/>
      <c r="AQ84" s="146"/>
      <c r="AR84" s="65"/>
      <c r="AS84" s="146"/>
      <c r="AT84" s="147"/>
      <c r="AU84" s="148"/>
      <c r="AV84" s="146"/>
      <c r="AW84" s="146"/>
      <c r="AX84" s="65"/>
      <c r="AY84" s="65"/>
      <c r="AZ84" s="65"/>
      <c r="BA84" s="65"/>
      <c r="BB84" s="65"/>
      <c r="BC84" s="65"/>
      <c r="BD84" s="65"/>
    </row>
    <row r="85" spans="1:56" x14ac:dyDescent="0.25">
      <c r="A85" s="64" t="s">
        <v>443</v>
      </c>
      <c r="B85" s="64" t="s">
        <v>444</v>
      </c>
      <c r="C85" s="66" t="s">
        <v>179</v>
      </c>
      <c r="D85" s="4"/>
      <c r="E85" s="166">
        <f t="shared" si="13"/>
        <v>0</v>
      </c>
      <c r="F85" s="158">
        <f t="shared" si="14"/>
        <v>6</v>
      </c>
      <c r="G85" s="65"/>
      <c r="H85" s="209"/>
      <c r="I85" s="68">
        <v>6</v>
      </c>
      <c r="J85" s="71">
        <v>0</v>
      </c>
      <c r="K85" s="65"/>
      <c r="L85" s="65"/>
      <c r="M85" s="76">
        <f t="shared" si="15"/>
        <v>0</v>
      </c>
      <c r="N85" s="231">
        <f t="shared" si="16"/>
        <v>0</v>
      </c>
      <c r="O85" s="47">
        <f t="shared" si="17"/>
        <v>0</v>
      </c>
      <c r="P85" s="130">
        <f t="shared" si="18"/>
        <v>0</v>
      </c>
      <c r="Q85" s="65"/>
      <c r="R85" s="146"/>
      <c r="S85" s="147"/>
      <c r="T85" s="148"/>
      <c r="U85" s="146"/>
      <c r="V85" s="147"/>
      <c r="W85" s="187"/>
      <c r="X85" s="148"/>
      <c r="Y85" s="65"/>
      <c r="Z85" s="147"/>
      <c r="AA85" s="146"/>
      <c r="AB85" s="147"/>
      <c r="AC85" s="148"/>
      <c r="AD85" s="65"/>
      <c r="AE85" s="187"/>
      <c r="AF85" s="146"/>
      <c r="AG85" s="147"/>
      <c r="AH85" s="65"/>
      <c r="AI85" s="146"/>
      <c r="AJ85" s="147"/>
      <c r="AK85" s="148"/>
      <c r="AL85" s="147"/>
      <c r="AM85" s="65"/>
      <c r="AN85" s="147"/>
      <c r="AO85" s="146"/>
      <c r="AP85" s="65"/>
      <c r="AQ85" s="146"/>
      <c r="AR85" s="65"/>
      <c r="AS85" s="146"/>
      <c r="AT85" s="147"/>
      <c r="AU85" s="148"/>
      <c r="AV85" s="146"/>
      <c r="AW85" s="146"/>
      <c r="AX85" s="65"/>
      <c r="AY85" s="65"/>
      <c r="AZ85" s="65"/>
      <c r="BA85" s="65"/>
      <c r="BB85" s="65"/>
      <c r="BC85" s="65"/>
      <c r="BD85" s="65"/>
    </row>
    <row r="86" spans="1:56" x14ac:dyDescent="0.25">
      <c r="A86" s="64" t="s">
        <v>445</v>
      </c>
      <c r="B86" s="64" t="s">
        <v>157</v>
      </c>
      <c r="C86" s="66" t="s">
        <v>179</v>
      </c>
      <c r="D86" s="4"/>
      <c r="E86" s="166">
        <f t="shared" si="13"/>
        <v>0</v>
      </c>
      <c r="F86" s="158">
        <f t="shared" si="14"/>
        <v>6</v>
      </c>
      <c r="G86" s="65"/>
      <c r="H86" s="209"/>
      <c r="I86" s="68">
        <v>0</v>
      </c>
      <c r="J86" s="71">
        <v>6</v>
      </c>
      <c r="K86" s="65"/>
      <c r="L86" s="65"/>
      <c r="M86" s="76">
        <f t="shared" si="15"/>
        <v>0</v>
      </c>
      <c r="N86" s="231">
        <f t="shared" si="16"/>
        <v>0</v>
      </c>
      <c r="O86" s="47">
        <f t="shared" si="17"/>
        <v>0</v>
      </c>
      <c r="P86" s="130">
        <f t="shared" si="18"/>
        <v>0</v>
      </c>
      <c r="Q86" s="65"/>
      <c r="R86" s="146"/>
      <c r="S86" s="147"/>
      <c r="T86" s="148"/>
      <c r="U86" s="146"/>
      <c r="V86" s="147"/>
      <c r="W86" s="187"/>
      <c r="X86" s="148"/>
      <c r="Y86" s="65"/>
      <c r="Z86" s="147"/>
      <c r="AA86" s="146"/>
      <c r="AB86" s="147"/>
      <c r="AC86" s="148"/>
      <c r="AD86" s="65"/>
      <c r="AE86" s="187"/>
      <c r="AF86" s="146"/>
      <c r="AG86" s="147"/>
      <c r="AH86" s="65"/>
      <c r="AI86" s="146"/>
      <c r="AJ86" s="147"/>
      <c r="AK86" s="148"/>
      <c r="AL86" s="147"/>
      <c r="AM86" s="65"/>
      <c r="AN86" s="147"/>
      <c r="AO86" s="146"/>
      <c r="AP86" s="65"/>
      <c r="AQ86" s="146"/>
      <c r="AR86" s="65"/>
      <c r="AS86" s="146"/>
      <c r="AT86" s="147"/>
      <c r="AU86" s="148"/>
      <c r="AV86" s="146"/>
      <c r="AW86" s="146"/>
      <c r="AX86" s="65"/>
      <c r="AY86" s="65"/>
      <c r="AZ86" s="65"/>
      <c r="BA86" s="65"/>
      <c r="BB86" s="65"/>
      <c r="BC86" s="65"/>
      <c r="BD86" s="65"/>
    </row>
    <row r="87" spans="1:56" x14ac:dyDescent="0.25">
      <c r="A87" s="64" t="s">
        <v>446</v>
      </c>
      <c r="B87" s="64" t="s">
        <v>135</v>
      </c>
      <c r="C87" s="66" t="s">
        <v>55</v>
      </c>
      <c r="D87" s="4"/>
      <c r="E87" s="166">
        <f t="shared" si="13"/>
        <v>0</v>
      </c>
      <c r="F87" s="158">
        <f t="shared" si="14"/>
        <v>6</v>
      </c>
      <c r="G87" s="65"/>
      <c r="H87" s="209"/>
      <c r="I87" s="68">
        <v>6</v>
      </c>
      <c r="J87" s="71">
        <v>0</v>
      </c>
      <c r="K87" s="65"/>
      <c r="L87" s="65"/>
      <c r="M87" s="76">
        <f t="shared" si="15"/>
        <v>0</v>
      </c>
      <c r="N87" s="231">
        <f t="shared" si="16"/>
        <v>0</v>
      </c>
      <c r="O87" s="47">
        <f t="shared" si="17"/>
        <v>0</v>
      </c>
      <c r="P87" s="130">
        <f t="shared" si="18"/>
        <v>0</v>
      </c>
      <c r="Q87" s="65"/>
      <c r="R87" s="146"/>
      <c r="S87" s="147"/>
      <c r="T87" s="148"/>
      <c r="U87" s="146"/>
      <c r="V87" s="147"/>
      <c r="W87" s="187"/>
      <c r="X87" s="148"/>
      <c r="Y87" s="65"/>
      <c r="Z87" s="147"/>
      <c r="AA87" s="146"/>
      <c r="AB87" s="147"/>
      <c r="AC87" s="148"/>
      <c r="AD87" s="65"/>
      <c r="AE87" s="187"/>
      <c r="AF87" s="146"/>
      <c r="AG87" s="147"/>
      <c r="AH87" s="65"/>
      <c r="AI87" s="146"/>
      <c r="AJ87" s="147"/>
      <c r="AK87" s="148"/>
      <c r="AL87" s="147"/>
      <c r="AM87" s="65"/>
      <c r="AN87" s="147"/>
      <c r="AO87" s="146"/>
      <c r="AP87" s="65"/>
      <c r="AQ87" s="146"/>
      <c r="AR87" s="65"/>
      <c r="AS87" s="146"/>
      <c r="AT87" s="147"/>
      <c r="AU87" s="148"/>
      <c r="AV87" s="146"/>
      <c r="AW87" s="146"/>
      <c r="AX87" s="65"/>
      <c r="AY87" s="65"/>
      <c r="AZ87" s="65"/>
      <c r="BA87" s="65"/>
      <c r="BB87" s="65"/>
      <c r="BC87" s="65"/>
      <c r="BD87" s="65"/>
    </row>
    <row r="88" spans="1:56" x14ac:dyDescent="0.25">
      <c r="A88" s="64" t="s">
        <v>450</v>
      </c>
      <c r="B88" s="64" t="s">
        <v>137</v>
      </c>
      <c r="C88" s="66" t="s">
        <v>95</v>
      </c>
      <c r="D88" s="4"/>
      <c r="E88" s="166">
        <f t="shared" si="13"/>
        <v>0</v>
      </c>
      <c r="F88" s="158">
        <f t="shared" si="14"/>
        <v>4</v>
      </c>
      <c r="G88" s="65"/>
      <c r="H88" s="209"/>
      <c r="I88" s="68">
        <v>4</v>
      </c>
      <c r="J88" s="71">
        <v>0</v>
      </c>
      <c r="K88" s="65"/>
      <c r="L88" s="65"/>
      <c r="M88" s="76">
        <f t="shared" si="15"/>
        <v>0</v>
      </c>
      <c r="N88" s="231">
        <f t="shared" si="16"/>
        <v>0</v>
      </c>
      <c r="O88" s="47">
        <f t="shared" si="17"/>
        <v>0</v>
      </c>
      <c r="P88" s="130">
        <f t="shared" si="18"/>
        <v>0</v>
      </c>
      <c r="Q88" s="65"/>
      <c r="R88" s="146"/>
      <c r="S88" s="147"/>
      <c r="T88" s="148"/>
      <c r="U88" s="146"/>
      <c r="V88" s="147"/>
      <c r="W88" s="187"/>
      <c r="X88" s="148"/>
      <c r="Y88" s="65"/>
      <c r="Z88" s="147"/>
      <c r="AA88" s="146"/>
      <c r="AB88" s="147"/>
      <c r="AC88" s="148"/>
      <c r="AD88" s="65"/>
      <c r="AE88" s="187"/>
      <c r="AF88" s="146"/>
      <c r="AG88" s="147"/>
      <c r="AH88" s="65"/>
      <c r="AI88" s="146"/>
      <c r="AJ88" s="147"/>
      <c r="AK88" s="148"/>
      <c r="AL88" s="147"/>
      <c r="AM88" s="65"/>
      <c r="AN88" s="147"/>
      <c r="AO88" s="146"/>
      <c r="AP88" s="65"/>
      <c r="AQ88" s="146"/>
      <c r="AR88" s="65"/>
      <c r="AS88" s="146"/>
      <c r="AT88" s="147"/>
      <c r="AU88" s="148"/>
      <c r="AV88" s="146"/>
      <c r="AW88" s="146"/>
      <c r="AX88" s="65"/>
      <c r="AY88" s="65"/>
      <c r="AZ88" s="65"/>
      <c r="BA88" s="65"/>
      <c r="BB88" s="65"/>
      <c r="BC88" s="65"/>
      <c r="BD88" s="65"/>
    </row>
    <row r="89" spans="1:56" x14ac:dyDescent="0.25">
      <c r="A89" s="64" t="s">
        <v>451</v>
      </c>
      <c r="B89" s="64" t="s">
        <v>251</v>
      </c>
      <c r="C89" s="66" t="s">
        <v>95</v>
      </c>
      <c r="D89" s="4"/>
      <c r="E89" s="166">
        <f t="shared" si="13"/>
        <v>0</v>
      </c>
      <c r="F89" s="158">
        <f t="shared" si="14"/>
        <v>4</v>
      </c>
      <c r="G89" s="65"/>
      <c r="H89" s="209"/>
      <c r="I89" s="68">
        <v>0</v>
      </c>
      <c r="J89" s="71">
        <v>4</v>
      </c>
      <c r="K89" s="65"/>
      <c r="L89" s="65"/>
      <c r="M89" s="76">
        <f t="shared" si="15"/>
        <v>0</v>
      </c>
      <c r="N89" s="231">
        <f t="shared" si="16"/>
        <v>0</v>
      </c>
      <c r="O89" s="47">
        <f t="shared" si="17"/>
        <v>0</v>
      </c>
      <c r="P89" s="130">
        <f t="shared" si="18"/>
        <v>0</v>
      </c>
      <c r="Q89" s="65"/>
      <c r="R89" s="146"/>
      <c r="S89" s="147"/>
      <c r="T89" s="148"/>
      <c r="U89" s="146"/>
      <c r="V89" s="147"/>
      <c r="W89" s="187"/>
      <c r="X89" s="148"/>
      <c r="Y89" s="65"/>
      <c r="Z89" s="147"/>
      <c r="AA89" s="146"/>
      <c r="AB89" s="147"/>
      <c r="AC89" s="148"/>
      <c r="AD89" s="65"/>
      <c r="AE89" s="187"/>
      <c r="AF89" s="146"/>
      <c r="AG89" s="147"/>
      <c r="AH89" s="65"/>
      <c r="AI89" s="146"/>
      <c r="AJ89" s="147"/>
      <c r="AK89" s="148"/>
      <c r="AL89" s="147"/>
      <c r="AM89" s="65"/>
      <c r="AN89" s="147"/>
      <c r="AO89" s="146"/>
      <c r="AP89" s="65"/>
      <c r="AQ89" s="146"/>
      <c r="AR89" s="65"/>
      <c r="AS89" s="146"/>
      <c r="AT89" s="147"/>
      <c r="AU89" s="148"/>
      <c r="AV89" s="146"/>
      <c r="AW89" s="146"/>
      <c r="AX89" s="65"/>
      <c r="AY89" s="65"/>
      <c r="AZ89" s="65"/>
      <c r="BA89" s="65"/>
      <c r="BB89" s="65"/>
      <c r="BC89" s="65"/>
      <c r="BD89" s="65"/>
    </row>
    <row r="90" spans="1:56" x14ac:dyDescent="0.25">
      <c r="A90" s="64" t="s">
        <v>452</v>
      </c>
      <c r="B90" s="64" t="s">
        <v>161</v>
      </c>
      <c r="C90" s="66" t="s">
        <v>331</v>
      </c>
      <c r="D90" s="4"/>
      <c r="E90" s="166">
        <f t="shared" si="13"/>
        <v>0</v>
      </c>
      <c r="F90" s="158">
        <f t="shared" si="14"/>
        <v>14</v>
      </c>
      <c r="G90" s="65"/>
      <c r="H90" s="209">
        <v>10</v>
      </c>
      <c r="I90" s="68">
        <v>0</v>
      </c>
      <c r="J90" s="71">
        <v>4</v>
      </c>
      <c r="K90" s="65"/>
      <c r="L90" s="65"/>
      <c r="M90" s="76">
        <f t="shared" si="15"/>
        <v>0</v>
      </c>
      <c r="N90" s="231">
        <f t="shared" si="16"/>
        <v>0</v>
      </c>
      <c r="O90" s="47">
        <f t="shared" si="17"/>
        <v>0</v>
      </c>
      <c r="P90" s="130">
        <f t="shared" si="18"/>
        <v>0</v>
      </c>
      <c r="Q90" s="65"/>
      <c r="R90" s="146"/>
      <c r="S90" s="147"/>
      <c r="T90" s="148"/>
      <c r="U90" s="146"/>
      <c r="V90" s="147"/>
      <c r="W90" s="187"/>
      <c r="X90" s="148"/>
      <c r="Y90" s="65"/>
      <c r="Z90" s="147"/>
      <c r="AA90" s="146"/>
      <c r="AB90" s="147"/>
      <c r="AC90" s="148"/>
      <c r="AD90" s="65"/>
      <c r="AE90" s="187"/>
      <c r="AF90" s="146"/>
      <c r="AG90" s="147"/>
      <c r="AH90" s="65"/>
      <c r="AI90" s="146"/>
      <c r="AJ90" s="147"/>
      <c r="AK90" s="148"/>
      <c r="AL90" s="147"/>
      <c r="AM90" s="65"/>
      <c r="AN90" s="147"/>
      <c r="AO90" s="146"/>
      <c r="AP90" s="65"/>
      <c r="AQ90" s="146"/>
      <c r="AR90" s="65"/>
      <c r="AS90" s="146"/>
      <c r="AT90" s="147"/>
      <c r="AU90" s="148"/>
      <c r="AV90" s="146"/>
      <c r="AW90" s="146"/>
      <c r="AX90" s="65"/>
      <c r="AY90" s="65"/>
      <c r="AZ90" s="65"/>
      <c r="BA90" s="65"/>
      <c r="BB90" s="65"/>
      <c r="BC90" s="65"/>
      <c r="BD90" s="65"/>
    </row>
    <row r="91" spans="1:56" x14ac:dyDescent="0.25">
      <c r="A91" s="64" t="s">
        <v>453</v>
      </c>
      <c r="B91" s="64" t="s">
        <v>454</v>
      </c>
      <c r="C91" s="66" t="s">
        <v>49</v>
      </c>
      <c r="D91" s="4"/>
      <c r="E91" s="166">
        <f t="shared" si="13"/>
        <v>0</v>
      </c>
      <c r="F91" s="158">
        <f t="shared" si="14"/>
        <v>2</v>
      </c>
      <c r="G91" s="65"/>
      <c r="H91" s="209"/>
      <c r="I91" s="68">
        <v>0</v>
      </c>
      <c r="J91" s="71">
        <v>2</v>
      </c>
      <c r="K91" s="65"/>
      <c r="L91" s="65"/>
      <c r="M91" s="76">
        <f t="shared" si="15"/>
        <v>0</v>
      </c>
      <c r="N91" s="231">
        <f t="shared" si="16"/>
        <v>0</v>
      </c>
      <c r="O91" s="47">
        <f t="shared" si="17"/>
        <v>0</v>
      </c>
      <c r="P91" s="130">
        <f t="shared" si="18"/>
        <v>0</v>
      </c>
      <c r="Q91" s="65"/>
      <c r="R91" s="146"/>
      <c r="S91" s="147"/>
      <c r="T91" s="148"/>
      <c r="U91" s="146"/>
      <c r="V91" s="147"/>
      <c r="W91" s="187"/>
      <c r="X91" s="148"/>
      <c r="Y91" s="65"/>
      <c r="Z91" s="147"/>
      <c r="AA91" s="146"/>
      <c r="AB91" s="147"/>
      <c r="AC91" s="148"/>
      <c r="AD91" s="65"/>
      <c r="AE91" s="187"/>
      <c r="AF91" s="146"/>
      <c r="AG91" s="147"/>
      <c r="AH91" s="65"/>
      <c r="AI91" s="146"/>
      <c r="AJ91" s="147"/>
      <c r="AK91" s="148"/>
      <c r="AL91" s="147"/>
      <c r="AM91" s="65"/>
      <c r="AN91" s="147"/>
      <c r="AO91" s="146"/>
      <c r="AP91" s="65"/>
      <c r="AQ91" s="146"/>
      <c r="AR91" s="65"/>
      <c r="AS91" s="146"/>
      <c r="AT91" s="147"/>
      <c r="AU91" s="148"/>
      <c r="AV91" s="146"/>
      <c r="AW91" s="146"/>
      <c r="AX91" s="65"/>
      <c r="AY91" s="65"/>
      <c r="AZ91" s="65"/>
      <c r="BA91" s="65"/>
      <c r="BB91" s="65"/>
      <c r="BC91" s="65"/>
      <c r="BD91" s="65"/>
    </row>
    <row r="92" spans="1:56" x14ac:dyDescent="0.25">
      <c r="A92" s="64" t="s">
        <v>456</v>
      </c>
      <c r="B92" s="64" t="s">
        <v>457</v>
      </c>
      <c r="C92" s="66" t="s">
        <v>53</v>
      </c>
      <c r="D92" s="4"/>
      <c r="E92" s="166">
        <f t="shared" si="13"/>
        <v>0</v>
      </c>
      <c r="F92" s="158">
        <f t="shared" si="14"/>
        <v>12</v>
      </c>
      <c r="G92" s="65"/>
      <c r="H92" s="209">
        <v>10</v>
      </c>
      <c r="I92" s="68">
        <v>2</v>
      </c>
      <c r="J92" s="71">
        <v>0</v>
      </c>
      <c r="K92" s="65"/>
      <c r="L92" s="65"/>
      <c r="M92" s="76">
        <f t="shared" si="15"/>
        <v>0</v>
      </c>
      <c r="N92" s="231">
        <f t="shared" si="16"/>
        <v>0</v>
      </c>
      <c r="O92" s="47">
        <f t="shared" si="17"/>
        <v>0</v>
      </c>
      <c r="P92" s="130">
        <f t="shared" si="18"/>
        <v>0</v>
      </c>
      <c r="Q92" s="65"/>
      <c r="R92" s="146"/>
      <c r="S92" s="147"/>
      <c r="T92" s="148"/>
      <c r="U92" s="146"/>
      <c r="V92" s="147"/>
      <c r="W92" s="187"/>
      <c r="X92" s="148"/>
      <c r="Y92" s="65"/>
      <c r="Z92" s="147"/>
      <c r="AA92" s="146"/>
      <c r="AB92" s="147"/>
      <c r="AC92" s="148"/>
      <c r="AD92" s="65"/>
      <c r="AE92" s="187"/>
      <c r="AF92" s="146"/>
      <c r="AG92" s="147"/>
      <c r="AH92" s="65"/>
      <c r="AI92" s="146"/>
      <c r="AJ92" s="147"/>
      <c r="AK92" s="148"/>
      <c r="AL92" s="147"/>
      <c r="AM92" s="65"/>
      <c r="AN92" s="147"/>
      <c r="AO92" s="146"/>
      <c r="AP92" s="65"/>
      <c r="AQ92" s="146"/>
      <c r="AR92" s="65"/>
      <c r="AS92" s="146"/>
      <c r="AT92" s="147"/>
      <c r="AU92" s="148"/>
      <c r="AV92" s="146"/>
      <c r="AW92" s="146"/>
      <c r="AX92" s="65"/>
      <c r="AY92" s="65"/>
      <c r="AZ92" s="65"/>
      <c r="BA92" s="65"/>
      <c r="BB92" s="65"/>
      <c r="BC92" s="65"/>
      <c r="BD92" s="65"/>
    </row>
    <row r="93" spans="1:56" x14ac:dyDescent="0.25">
      <c r="A93" s="64" t="s">
        <v>499</v>
      </c>
      <c r="B93" s="64" t="s">
        <v>192</v>
      </c>
      <c r="C93" s="66" t="s">
        <v>50</v>
      </c>
      <c r="D93" s="4"/>
      <c r="E93" s="166">
        <f t="shared" si="13"/>
        <v>0</v>
      </c>
      <c r="F93" s="158">
        <f t="shared" si="14"/>
        <v>2</v>
      </c>
      <c r="G93" s="65"/>
      <c r="H93" s="209"/>
      <c r="I93" s="68">
        <v>0</v>
      </c>
      <c r="J93" s="71">
        <v>2</v>
      </c>
      <c r="K93" s="65"/>
      <c r="L93" s="65"/>
      <c r="M93" s="76">
        <f t="shared" si="15"/>
        <v>0</v>
      </c>
      <c r="N93" s="231">
        <f t="shared" si="16"/>
        <v>0</v>
      </c>
      <c r="O93" s="47">
        <f t="shared" si="17"/>
        <v>0</v>
      </c>
      <c r="P93" s="130">
        <f t="shared" si="18"/>
        <v>0</v>
      </c>
      <c r="Q93" s="65"/>
      <c r="R93" s="146"/>
      <c r="S93" s="147"/>
      <c r="T93" s="148"/>
      <c r="U93" s="146"/>
      <c r="V93" s="147"/>
      <c r="W93" s="187"/>
      <c r="X93" s="148"/>
      <c r="Y93" s="65"/>
      <c r="Z93" s="147"/>
      <c r="AA93" s="146"/>
      <c r="AB93" s="147"/>
      <c r="AC93" s="148"/>
      <c r="AD93" s="65"/>
      <c r="AE93" s="187"/>
      <c r="AF93" s="146"/>
      <c r="AG93" s="147"/>
      <c r="AH93" s="65"/>
      <c r="AI93" s="146"/>
      <c r="AJ93" s="147"/>
      <c r="AK93" s="148"/>
      <c r="AL93" s="147"/>
      <c r="AM93" s="65"/>
      <c r="AN93" s="147"/>
      <c r="AO93" s="146"/>
      <c r="AP93" s="65"/>
      <c r="AQ93" s="146"/>
      <c r="AR93" s="65"/>
      <c r="AS93" s="146"/>
      <c r="AT93" s="147"/>
      <c r="AU93" s="148"/>
      <c r="AV93" s="146"/>
      <c r="AW93" s="146"/>
      <c r="AX93" s="65"/>
      <c r="AY93" s="65"/>
      <c r="AZ93" s="65"/>
      <c r="BA93" s="65"/>
      <c r="BB93" s="65"/>
      <c r="BC93" s="65"/>
      <c r="BD93" s="65"/>
    </row>
    <row r="94" spans="1:56" x14ac:dyDescent="0.25">
      <c r="A94" s="64" t="s">
        <v>460</v>
      </c>
      <c r="B94" s="64" t="s">
        <v>84</v>
      </c>
      <c r="C94" s="66" t="s">
        <v>461</v>
      </c>
      <c r="D94" s="4"/>
      <c r="E94" s="166">
        <f t="shared" si="13"/>
        <v>0</v>
      </c>
      <c r="F94" s="158">
        <f t="shared" si="14"/>
        <v>0</v>
      </c>
      <c r="G94" s="65"/>
      <c r="H94" s="209"/>
      <c r="I94" s="68">
        <v>0</v>
      </c>
      <c r="J94" s="71">
        <v>0</v>
      </c>
      <c r="K94" s="65"/>
      <c r="L94" s="65"/>
      <c r="M94" s="76">
        <f t="shared" si="15"/>
        <v>0</v>
      </c>
      <c r="N94" s="231">
        <f t="shared" si="16"/>
        <v>0</v>
      </c>
      <c r="O94" s="47">
        <f t="shared" si="17"/>
        <v>0</v>
      </c>
      <c r="P94" s="130">
        <f t="shared" si="18"/>
        <v>0</v>
      </c>
      <c r="Q94" s="65"/>
      <c r="R94" s="146"/>
      <c r="S94" s="147"/>
      <c r="T94" s="148"/>
      <c r="U94" s="146"/>
      <c r="V94" s="147"/>
      <c r="W94" s="187"/>
      <c r="X94" s="148"/>
      <c r="Y94" s="65"/>
      <c r="Z94" s="147"/>
      <c r="AA94" s="146"/>
      <c r="AB94" s="147"/>
      <c r="AC94" s="148"/>
      <c r="AD94" s="65"/>
      <c r="AE94" s="187"/>
      <c r="AF94" s="146"/>
      <c r="AG94" s="147"/>
      <c r="AH94" s="65"/>
      <c r="AI94" s="146"/>
      <c r="AJ94" s="147"/>
      <c r="AK94" s="148"/>
      <c r="AL94" s="147"/>
      <c r="AM94" s="65"/>
      <c r="AN94" s="147"/>
      <c r="AO94" s="146"/>
      <c r="AP94" s="65"/>
      <c r="AQ94" s="146"/>
      <c r="AR94" s="65"/>
      <c r="AS94" s="146"/>
      <c r="AT94" s="147"/>
      <c r="AU94" s="148"/>
      <c r="AV94" s="146"/>
      <c r="AW94" s="146"/>
      <c r="AX94" s="65"/>
      <c r="AY94" s="65"/>
      <c r="AZ94" s="65"/>
      <c r="BA94" s="65"/>
      <c r="BB94" s="65"/>
      <c r="BC94" s="65"/>
      <c r="BD94" s="65"/>
    </row>
    <row r="95" spans="1:56" x14ac:dyDescent="0.25">
      <c r="A95" s="64" t="s">
        <v>462</v>
      </c>
      <c r="B95" s="64" t="s">
        <v>463</v>
      </c>
      <c r="C95" s="66" t="s">
        <v>179</v>
      </c>
      <c r="D95" s="4"/>
      <c r="E95" s="166">
        <f t="shared" si="13"/>
        <v>0</v>
      </c>
      <c r="F95" s="158">
        <f t="shared" si="14"/>
        <v>0</v>
      </c>
      <c r="G95" s="65"/>
      <c r="H95" s="209"/>
      <c r="I95" s="68">
        <v>0</v>
      </c>
      <c r="J95" s="71">
        <v>0</v>
      </c>
      <c r="K95" s="65"/>
      <c r="L95" s="65"/>
      <c r="M95" s="76">
        <f t="shared" si="15"/>
        <v>0</v>
      </c>
      <c r="N95" s="231">
        <f t="shared" si="16"/>
        <v>0</v>
      </c>
      <c r="O95" s="47">
        <f t="shared" si="17"/>
        <v>0</v>
      </c>
      <c r="P95" s="130">
        <f t="shared" si="18"/>
        <v>0</v>
      </c>
      <c r="Q95" s="65"/>
      <c r="R95" s="146"/>
      <c r="S95" s="147"/>
      <c r="T95" s="148"/>
      <c r="U95" s="146"/>
      <c r="V95" s="147"/>
      <c r="W95" s="187"/>
      <c r="X95" s="148"/>
      <c r="Y95" s="65"/>
      <c r="Z95" s="147"/>
      <c r="AA95" s="146"/>
      <c r="AB95" s="147"/>
      <c r="AC95" s="148"/>
      <c r="AD95" s="65"/>
      <c r="AE95" s="187"/>
      <c r="AF95" s="146"/>
      <c r="AG95" s="147"/>
      <c r="AH95" s="65"/>
      <c r="AI95" s="146"/>
      <c r="AJ95" s="147"/>
      <c r="AK95" s="148"/>
      <c r="AL95" s="147"/>
      <c r="AM95" s="65"/>
      <c r="AN95" s="147"/>
      <c r="AO95" s="146"/>
      <c r="AP95" s="65"/>
      <c r="AQ95" s="146"/>
      <c r="AR95" s="65"/>
      <c r="AS95" s="146"/>
      <c r="AT95" s="147"/>
      <c r="AU95" s="148"/>
      <c r="AV95" s="146"/>
      <c r="AW95" s="146"/>
      <c r="AX95" s="65"/>
      <c r="AY95" s="65"/>
      <c r="AZ95" s="65"/>
      <c r="BA95" s="65"/>
      <c r="BB95" s="65"/>
      <c r="BC95" s="65"/>
      <c r="BD95" s="65"/>
    </row>
    <row r="96" spans="1:56" s="50" customFormat="1" x14ac:dyDescent="0.25">
      <c r="A96" s="64" t="s">
        <v>464</v>
      </c>
      <c r="B96" s="64" t="s">
        <v>196</v>
      </c>
      <c r="C96" s="66" t="s">
        <v>95</v>
      </c>
      <c r="D96" s="4"/>
      <c r="E96" s="166">
        <f t="shared" si="13"/>
        <v>0</v>
      </c>
      <c r="F96" s="158">
        <f t="shared" si="14"/>
        <v>0</v>
      </c>
      <c r="G96" s="65"/>
      <c r="H96" s="209"/>
      <c r="I96" s="68">
        <v>0</v>
      </c>
      <c r="J96" s="68">
        <v>0</v>
      </c>
      <c r="K96" s="65"/>
      <c r="L96" s="65"/>
      <c r="M96" s="76">
        <f t="shared" si="15"/>
        <v>0</v>
      </c>
      <c r="N96" s="231">
        <f t="shared" si="16"/>
        <v>0</v>
      </c>
      <c r="O96" s="47">
        <f t="shared" si="17"/>
        <v>0</v>
      </c>
      <c r="P96" s="130">
        <f t="shared" si="18"/>
        <v>0</v>
      </c>
      <c r="Q96" s="65"/>
      <c r="R96" s="146"/>
      <c r="S96" s="147"/>
      <c r="T96" s="148"/>
      <c r="U96" s="146"/>
      <c r="V96" s="147"/>
      <c r="W96" s="187"/>
      <c r="X96" s="148"/>
      <c r="Y96" s="65"/>
      <c r="Z96" s="147"/>
      <c r="AA96" s="146"/>
      <c r="AB96" s="147"/>
      <c r="AC96" s="148"/>
      <c r="AD96" s="65"/>
      <c r="AE96" s="187"/>
      <c r="AF96" s="146"/>
      <c r="AG96" s="147"/>
      <c r="AH96" s="65"/>
      <c r="AI96" s="146"/>
      <c r="AJ96" s="147"/>
      <c r="AK96" s="148"/>
      <c r="AL96" s="147"/>
      <c r="AM96" s="65"/>
      <c r="AN96" s="147"/>
      <c r="AO96" s="146"/>
      <c r="AP96" s="65"/>
      <c r="AQ96" s="146"/>
      <c r="AR96" s="65"/>
      <c r="AS96" s="146"/>
      <c r="AT96" s="147"/>
      <c r="AU96" s="148"/>
      <c r="AV96" s="146"/>
      <c r="AW96" s="146"/>
      <c r="AX96" s="65"/>
      <c r="AY96" s="65"/>
      <c r="AZ96" s="65"/>
      <c r="BA96" s="65"/>
      <c r="BB96" s="65"/>
      <c r="BC96" s="65"/>
      <c r="BD96" s="65"/>
    </row>
    <row r="97" spans="1:56" s="50" customFormat="1" x14ac:dyDescent="0.25">
      <c r="A97" s="64" t="s">
        <v>465</v>
      </c>
      <c r="B97" s="64" t="s">
        <v>466</v>
      </c>
      <c r="C97" s="66" t="s">
        <v>46</v>
      </c>
      <c r="D97" s="4"/>
      <c r="E97" s="166">
        <f t="shared" si="13"/>
        <v>0</v>
      </c>
      <c r="F97" s="158">
        <f t="shared" si="14"/>
        <v>10</v>
      </c>
      <c r="G97" s="65"/>
      <c r="H97" s="209">
        <v>10</v>
      </c>
      <c r="I97" s="68">
        <v>0</v>
      </c>
      <c r="J97" s="68">
        <v>0</v>
      </c>
      <c r="K97" s="65"/>
      <c r="L97" s="65"/>
      <c r="M97" s="76">
        <f t="shared" si="15"/>
        <v>0</v>
      </c>
      <c r="N97" s="231">
        <f t="shared" si="16"/>
        <v>0</v>
      </c>
      <c r="O97" s="47">
        <f t="shared" si="17"/>
        <v>0</v>
      </c>
      <c r="P97" s="130">
        <f t="shared" si="18"/>
        <v>0</v>
      </c>
      <c r="Q97" s="65"/>
      <c r="R97" s="146"/>
      <c r="S97" s="147"/>
      <c r="T97" s="148"/>
      <c r="U97" s="146"/>
      <c r="V97" s="147"/>
      <c r="W97" s="187"/>
      <c r="X97" s="148"/>
      <c r="Y97" s="65"/>
      <c r="Z97" s="147"/>
      <c r="AA97" s="146"/>
      <c r="AB97" s="147"/>
      <c r="AC97" s="148"/>
      <c r="AD97" s="65"/>
      <c r="AE97" s="187"/>
      <c r="AF97" s="146"/>
      <c r="AG97" s="147"/>
      <c r="AH97" s="65"/>
      <c r="AI97" s="146"/>
      <c r="AJ97" s="147"/>
      <c r="AK97" s="148"/>
      <c r="AL97" s="147"/>
      <c r="AM97" s="65"/>
      <c r="AN97" s="147"/>
      <c r="AO97" s="146"/>
      <c r="AP97" s="65"/>
      <c r="AQ97" s="146"/>
      <c r="AR97" s="65"/>
      <c r="AS97" s="146"/>
      <c r="AT97" s="147"/>
      <c r="AU97" s="148"/>
      <c r="AV97" s="146"/>
      <c r="AW97" s="146"/>
      <c r="AX97" s="65"/>
      <c r="AY97" s="65"/>
      <c r="AZ97" s="65"/>
      <c r="BA97" s="65"/>
      <c r="BB97" s="65"/>
      <c r="BC97" s="65"/>
      <c r="BD97" s="65"/>
    </row>
    <row r="98" spans="1:56" s="50" customFormat="1" x14ac:dyDescent="0.25">
      <c r="A98" s="64" t="s">
        <v>467</v>
      </c>
      <c r="B98" s="64" t="s">
        <v>468</v>
      </c>
      <c r="C98" s="66" t="s">
        <v>48</v>
      </c>
      <c r="D98" s="4"/>
      <c r="E98" s="166">
        <f t="shared" si="13"/>
        <v>0</v>
      </c>
      <c r="F98" s="158">
        <f t="shared" si="14"/>
        <v>0</v>
      </c>
      <c r="G98" s="65"/>
      <c r="H98" s="209"/>
      <c r="I98" s="68">
        <v>0</v>
      </c>
      <c r="J98" s="68">
        <v>0</v>
      </c>
      <c r="K98" s="65"/>
      <c r="L98" s="65"/>
      <c r="M98" s="76">
        <f t="shared" si="15"/>
        <v>0</v>
      </c>
      <c r="N98" s="231">
        <f t="shared" si="16"/>
        <v>0</v>
      </c>
      <c r="O98" s="47">
        <f t="shared" si="17"/>
        <v>0</v>
      </c>
      <c r="P98" s="130">
        <f t="shared" si="18"/>
        <v>0</v>
      </c>
      <c r="Q98" s="65"/>
      <c r="R98" s="146"/>
      <c r="S98" s="147"/>
      <c r="T98" s="148"/>
      <c r="U98" s="146"/>
      <c r="V98" s="147"/>
      <c r="W98" s="187"/>
      <c r="X98" s="148"/>
      <c r="Y98" s="65"/>
      <c r="Z98" s="147"/>
      <c r="AA98" s="146"/>
      <c r="AB98" s="147"/>
      <c r="AC98" s="148"/>
      <c r="AD98" s="65"/>
      <c r="AE98" s="187"/>
      <c r="AF98" s="146"/>
      <c r="AG98" s="147"/>
      <c r="AH98" s="65"/>
      <c r="AI98" s="146"/>
      <c r="AJ98" s="147"/>
      <c r="AK98" s="148"/>
      <c r="AL98" s="147"/>
      <c r="AM98" s="65"/>
      <c r="AN98" s="147"/>
      <c r="AO98" s="146"/>
      <c r="AP98" s="65"/>
      <c r="AQ98" s="146"/>
      <c r="AR98" s="65"/>
      <c r="AS98" s="146"/>
      <c r="AT98" s="147"/>
      <c r="AU98" s="148"/>
      <c r="AV98" s="146"/>
      <c r="AW98" s="146"/>
      <c r="AX98" s="65"/>
      <c r="AY98" s="65"/>
      <c r="AZ98" s="65"/>
      <c r="BA98" s="65"/>
      <c r="BB98" s="65"/>
      <c r="BC98" s="65"/>
      <c r="BD98" s="65"/>
    </row>
    <row r="99" spans="1:56" x14ac:dyDescent="0.25">
      <c r="A99" s="64" t="s">
        <v>475</v>
      </c>
      <c r="B99" s="64" t="s">
        <v>126</v>
      </c>
      <c r="C99" s="66" t="s">
        <v>195</v>
      </c>
      <c r="D99" s="4"/>
      <c r="E99" s="166">
        <f t="shared" ref="E99:E116" si="19">SUM(M99,N99,P99)</f>
        <v>0</v>
      </c>
      <c r="F99" s="158">
        <f t="shared" ref="F99:F116" si="20">SUM(G99, I99,J99,K99,L99,M99,N99,H99)</f>
        <v>10</v>
      </c>
      <c r="G99" s="65"/>
      <c r="H99" s="209">
        <v>10</v>
      </c>
      <c r="I99" s="68">
        <v>0</v>
      </c>
      <c r="J99" s="71">
        <v>0</v>
      </c>
      <c r="K99" s="65"/>
      <c r="L99" s="65"/>
      <c r="M99" s="76">
        <f t="shared" ref="M99:M116" si="21">SUM(O99,Q99,W99,Y99,AD99,AH99,AM99,AP99,AR99,AE99)</f>
        <v>0</v>
      </c>
      <c r="N99" s="231">
        <f t="shared" ref="N99:N116" si="22">SUM(R99,U99,AA99,AI99,AO99,AQ99,AS99,AV99:AW99,AF99)</f>
        <v>0</v>
      </c>
      <c r="O99" s="47">
        <f t="shared" ref="O99:O116" si="23">SUM(S99,V99,Z99,AB99,AG99,AJ99,AL99,AN99,AT99)</f>
        <v>0</v>
      </c>
      <c r="P99" s="130">
        <f t="shared" ref="P99:P116" si="24">SUM(T99,AK99,AU99,X99,AC99)</f>
        <v>0</v>
      </c>
      <c r="Q99" s="65"/>
      <c r="R99" s="146"/>
      <c r="S99" s="147"/>
      <c r="T99" s="148"/>
      <c r="U99" s="146"/>
      <c r="V99" s="147"/>
      <c r="W99" s="187"/>
      <c r="X99" s="148"/>
      <c r="Y99" s="65"/>
      <c r="Z99" s="147"/>
      <c r="AA99" s="146"/>
      <c r="AB99" s="147"/>
      <c r="AC99" s="148"/>
      <c r="AD99" s="65"/>
      <c r="AE99" s="187"/>
      <c r="AF99" s="146"/>
      <c r="AG99" s="147"/>
      <c r="AH99" s="65"/>
      <c r="AI99" s="146"/>
      <c r="AJ99" s="147"/>
      <c r="AK99" s="148"/>
      <c r="AL99" s="147"/>
      <c r="AM99" s="65"/>
      <c r="AN99" s="147"/>
      <c r="AO99" s="146"/>
      <c r="AP99" s="65"/>
      <c r="AQ99" s="146"/>
      <c r="AR99" s="65"/>
      <c r="AS99" s="146"/>
      <c r="AT99" s="147"/>
      <c r="AU99" s="148"/>
      <c r="AV99" s="146"/>
      <c r="AW99" s="146"/>
      <c r="AX99" s="65"/>
      <c r="AY99" s="65"/>
      <c r="AZ99" s="65"/>
      <c r="BA99" s="65"/>
      <c r="BB99" s="65"/>
      <c r="BC99" s="65"/>
      <c r="BD99" s="65"/>
    </row>
    <row r="100" spans="1:56" s="50" customFormat="1" x14ac:dyDescent="0.25">
      <c r="A100" s="64" t="s">
        <v>476</v>
      </c>
      <c r="B100" s="64" t="s">
        <v>415</v>
      </c>
      <c r="C100" s="66" t="s">
        <v>791</v>
      </c>
      <c r="D100" s="4"/>
      <c r="E100" s="166">
        <f t="shared" si="19"/>
        <v>0</v>
      </c>
      <c r="F100" s="158">
        <f t="shared" si="20"/>
        <v>10</v>
      </c>
      <c r="G100" s="65">
        <v>10</v>
      </c>
      <c r="H100" s="209"/>
      <c r="I100" s="68">
        <v>0</v>
      </c>
      <c r="J100" s="68">
        <v>0</v>
      </c>
      <c r="K100" s="65"/>
      <c r="L100" s="65"/>
      <c r="M100" s="76">
        <f t="shared" si="21"/>
        <v>0</v>
      </c>
      <c r="N100" s="231">
        <f t="shared" si="22"/>
        <v>0</v>
      </c>
      <c r="O100" s="47">
        <f t="shared" si="23"/>
        <v>0</v>
      </c>
      <c r="P100" s="130">
        <f t="shared" si="24"/>
        <v>0</v>
      </c>
      <c r="Q100" s="65"/>
      <c r="R100" s="146"/>
      <c r="S100" s="147"/>
      <c r="T100" s="148"/>
      <c r="U100" s="146"/>
      <c r="V100" s="147"/>
      <c r="W100" s="187"/>
      <c r="X100" s="148"/>
      <c r="Y100" s="65"/>
      <c r="Z100" s="147"/>
      <c r="AA100" s="146"/>
      <c r="AB100" s="147"/>
      <c r="AC100" s="148"/>
      <c r="AD100" s="65"/>
      <c r="AE100" s="187"/>
      <c r="AF100" s="146"/>
      <c r="AG100" s="147"/>
      <c r="AH100" s="65"/>
      <c r="AI100" s="146"/>
      <c r="AJ100" s="147"/>
      <c r="AK100" s="148"/>
      <c r="AL100" s="147"/>
      <c r="AM100" s="65"/>
      <c r="AN100" s="147"/>
      <c r="AO100" s="146"/>
      <c r="AP100" s="65"/>
      <c r="AQ100" s="146"/>
      <c r="AR100" s="65"/>
      <c r="AS100" s="146"/>
      <c r="AT100" s="147"/>
      <c r="AU100" s="148"/>
      <c r="AV100" s="146"/>
      <c r="AW100" s="146"/>
      <c r="AX100" s="65"/>
      <c r="AY100" s="65"/>
      <c r="AZ100" s="65"/>
      <c r="BA100" s="65"/>
      <c r="BB100" s="65"/>
      <c r="BC100" s="65"/>
      <c r="BD100" s="65"/>
    </row>
    <row r="101" spans="1:56" s="50" customFormat="1" x14ac:dyDescent="0.25">
      <c r="A101" s="64" t="s">
        <v>477</v>
      </c>
      <c r="B101" s="64" t="s">
        <v>231</v>
      </c>
      <c r="C101" s="66" t="s">
        <v>58</v>
      </c>
      <c r="D101" s="4"/>
      <c r="E101" s="166">
        <f t="shared" si="19"/>
        <v>0</v>
      </c>
      <c r="F101" s="158">
        <f t="shared" si="20"/>
        <v>10</v>
      </c>
      <c r="G101" s="65"/>
      <c r="H101" s="209">
        <v>10</v>
      </c>
      <c r="I101" s="68">
        <v>0</v>
      </c>
      <c r="J101" s="68">
        <v>0</v>
      </c>
      <c r="K101" s="65"/>
      <c r="L101" s="65"/>
      <c r="M101" s="76">
        <f t="shared" si="21"/>
        <v>0</v>
      </c>
      <c r="N101" s="231">
        <f t="shared" si="22"/>
        <v>0</v>
      </c>
      <c r="O101" s="47">
        <f t="shared" si="23"/>
        <v>0</v>
      </c>
      <c r="P101" s="130">
        <f t="shared" si="24"/>
        <v>0</v>
      </c>
      <c r="Q101" s="65"/>
      <c r="R101" s="146"/>
      <c r="S101" s="147"/>
      <c r="T101" s="148"/>
      <c r="U101" s="146"/>
      <c r="V101" s="147"/>
      <c r="W101" s="187"/>
      <c r="X101" s="148"/>
      <c r="Y101" s="65"/>
      <c r="Z101" s="147"/>
      <c r="AA101" s="146"/>
      <c r="AB101" s="147"/>
      <c r="AC101" s="148"/>
      <c r="AD101" s="65"/>
      <c r="AE101" s="187"/>
      <c r="AF101" s="146"/>
      <c r="AG101" s="147"/>
      <c r="AH101" s="65"/>
      <c r="AI101" s="146"/>
      <c r="AJ101" s="147"/>
      <c r="AK101" s="148"/>
      <c r="AL101" s="147"/>
      <c r="AM101" s="65"/>
      <c r="AN101" s="147"/>
      <c r="AO101" s="146"/>
      <c r="AP101" s="65"/>
      <c r="AQ101" s="146"/>
      <c r="AR101" s="65"/>
      <c r="AS101" s="146"/>
      <c r="AT101" s="147"/>
      <c r="AU101" s="148"/>
      <c r="AV101" s="146"/>
      <c r="AW101" s="146"/>
      <c r="AX101" s="65"/>
      <c r="AY101" s="65"/>
      <c r="AZ101" s="65"/>
      <c r="BA101" s="65"/>
      <c r="BB101" s="65"/>
      <c r="BC101" s="65"/>
      <c r="BD101" s="65"/>
    </row>
    <row r="102" spans="1:56" s="50" customFormat="1" x14ac:dyDescent="0.25">
      <c r="A102" s="64" t="s">
        <v>478</v>
      </c>
      <c r="B102" s="64" t="s">
        <v>129</v>
      </c>
      <c r="C102" s="66" t="s">
        <v>46</v>
      </c>
      <c r="D102" s="4"/>
      <c r="E102" s="166">
        <f t="shared" si="19"/>
        <v>0</v>
      </c>
      <c r="F102" s="158">
        <f t="shared" si="20"/>
        <v>10</v>
      </c>
      <c r="G102" s="65"/>
      <c r="H102" s="209">
        <v>10</v>
      </c>
      <c r="I102" s="68">
        <v>0</v>
      </c>
      <c r="J102" s="68">
        <v>0</v>
      </c>
      <c r="K102" s="65"/>
      <c r="L102" s="65"/>
      <c r="M102" s="76">
        <f t="shared" si="21"/>
        <v>0</v>
      </c>
      <c r="N102" s="231">
        <f t="shared" si="22"/>
        <v>0</v>
      </c>
      <c r="O102" s="47">
        <f t="shared" si="23"/>
        <v>0</v>
      </c>
      <c r="P102" s="130">
        <f t="shared" si="24"/>
        <v>0</v>
      </c>
      <c r="Q102" s="65"/>
      <c r="R102" s="146"/>
      <c r="S102" s="147"/>
      <c r="T102" s="148"/>
      <c r="U102" s="146"/>
      <c r="V102" s="147"/>
      <c r="W102" s="187"/>
      <c r="X102" s="148"/>
      <c r="Y102" s="65"/>
      <c r="Z102" s="147"/>
      <c r="AA102" s="146"/>
      <c r="AB102" s="147"/>
      <c r="AC102" s="148"/>
      <c r="AD102" s="65"/>
      <c r="AE102" s="187"/>
      <c r="AF102" s="146"/>
      <c r="AG102" s="147"/>
      <c r="AH102" s="65"/>
      <c r="AI102" s="146"/>
      <c r="AJ102" s="147"/>
      <c r="AK102" s="148"/>
      <c r="AL102" s="147"/>
      <c r="AM102" s="65"/>
      <c r="AN102" s="147"/>
      <c r="AO102" s="146"/>
      <c r="AP102" s="65"/>
      <c r="AQ102" s="146"/>
      <c r="AR102" s="65"/>
      <c r="AS102" s="146"/>
      <c r="AT102" s="147"/>
      <c r="AU102" s="148"/>
      <c r="AV102" s="146"/>
      <c r="AW102" s="146"/>
      <c r="AX102" s="65"/>
      <c r="AY102" s="65"/>
      <c r="AZ102" s="65"/>
      <c r="BA102" s="65"/>
      <c r="BB102" s="65"/>
      <c r="BC102" s="65"/>
      <c r="BD102" s="65"/>
    </row>
    <row r="103" spans="1:56" s="50" customFormat="1" x14ac:dyDescent="0.25">
      <c r="A103" s="64" t="s">
        <v>479</v>
      </c>
      <c r="B103" s="64" t="s">
        <v>480</v>
      </c>
      <c r="C103" s="66" t="s">
        <v>481</v>
      </c>
      <c r="D103" s="4"/>
      <c r="E103" s="166">
        <f t="shared" si="19"/>
        <v>0</v>
      </c>
      <c r="F103" s="158">
        <f t="shared" si="20"/>
        <v>10</v>
      </c>
      <c r="G103" s="65"/>
      <c r="H103" s="209">
        <v>10</v>
      </c>
      <c r="I103" s="68">
        <v>0</v>
      </c>
      <c r="J103" s="68">
        <v>0</v>
      </c>
      <c r="K103" s="65"/>
      <c r="L103" s="65"/>
      <c r="M103" s="76">
        <f t="shared" si="21"/>
        <v>0</v>
      </c>
      <c r="N103" s="231">
        <f t="shared" si="22"/>
        <v>0</v>
      </c>
      <c r="O103" s="47">
        <f t="shared" si="23"/>
        <v>0</v>
      </c>
      <c r="P103" s="130">
        <f t="shared" si="24"/>
        <v>0</v>
      </c>
      <c r="Q103" s="65"/>
      <c r="R103" s="146"/>
      <c r="S103" s="147"/>
      <c r="T103" s="148"/>
      <c r="U103" s="146"/>
      <c r="V103" s="147"/>
      <c r="W103" s="187"/>
      <c r="X103" s="148"/>
      <c r="Y103" s="65"/>
      <c r="Z103" s="147"/>
      <c r="AA103" s="146"/>
      <c r="AB103" s="147"/>
      <c r="AC103" s="148"/>
      <c r="AD103" s="65"/>
      <c r="AE103" s="187"/>
      <c r="AF103" s="146"/>
      <c r="AG103" s="147"/>
      <c r="AH103" s="65"/>
      <c r="AI103" s="146"/>
      <c r="AJ103" s="147"/>
      <c r="AK103" s="148"/>
      <c r="AL103" s="147"/>
      <c r="AM103" s="65"/>
      <c r="AN103" s="147"/>
      <c r="AO103" s="146"/>
      <c r="AP103" s="65"/>
      <c r="AQ103" s="146"/>
      <c r="AR103" s="65"/>
      <c r="AS103" s="146"/>
      <c r="AT103" s="147"/>
      <c r="AU103" s="148"/>
      <c r="AV103" s="146"/>
      <c r="AW103" s="146"/>
      <c r="AX103" s="65"/>
      <c r="AY103" s="65"/>
      <c r="AZ103" s="65"/>
      <c r="BA103" s="65"/>
      <c r="BB103" s="65"/>
      <c r="BC103" s="65"/>
      <c r="BD103" s="65"/>
    </row>
    <row r="104" spans="1:56" x14ac:dyDescent="0.25">
      <c r="A104" s="64" t="s">
        <v>482</v>
      </c>
      <c r="B104" s="64" t="s">
        <v>483</v>
      </c>
      <c r="C104" s="66" t="s">
        <v>47</v>
      </c>
      <c r="D104" s="4"/>
      <c r="E104" s="166">
        <f t="shared" si="19"/>
        <v>0</v>
      </c>
      <c r="F104" s="158">
        <f t="shared" si="20"/>
        <v>10</v>
      </c>
      <c r="G104" s="65"/>
      <c r="H104" s="209">
        <v>10</v>
      </c>
      <c r="I104" s="68">
        <v>0</v>
      </c>
      <c r="J104" s="68">
        <v>0</v>
      </c>
      <c r="K104" s="65"/>
      <c r="L104" s="65"/>
      <c r="M104" s="76">
        <f t="shared" si="21"/>
        <v>0</v>
      </c>
      <c r="N104" s="231">
        <f t="shared" si="22"/>
        <v>0</v>
      </c>
      <c r="O104" s="47">
        <f t="shared" si="23"/>
        <v>0</v>
      </c>
      <c r="P104" s="130">
        <f t="shared" si="24"/>
        <v>0</v>
      </c>
      <c r="Q104" s="65"/>
      <c r="R104" s="146"/>
      <c r="S104" s="147"/>
      <c r="T104" s="148"/>
      <c r="U104" s="146"/>
      <c r="V104" s="147"/>
      <c r="W104" s="187"/>
      <c r="X104" s="148"/>
      <c r="Y104" s="65"/>
      <c r="Z104" s="147"/>
      <c r="AA104" s="146"/>
      <c r="AB104" s="147"/>
      <c r="AC104" s="148"/>
      <c r="AD104" s="65"/>
      <c r="AE104" s="187"/>
      <c r="AF104" s="146"/>
      <c r="AG104" s="147"/>
      <c r="AH104" s="65"/>
      <c r="AI104" s="146"/>
      <c r="AJ104" s="147"/>
      <c r="AK104" s="148"/>
      <c r="AL104" s="147"/>
      <c r="AM104" s="65"/>
      <c r="AN104" s="147"/>
      <c r="AO104" s="146"/>
      <c r="AP104" s="65"/>
      <c r="AQ104" s="146"/>
      <c r="AR104" s="65"/>
      <c r="AS104" s="146"/>
      <c r="AT104" s="147"/>
      <c r="AU104" s="148"/>
      <c r="AV104" s="146"/>
      <c r="AW104" s="146"/>
      <c r="AX104" s="65"/>
      <c r="AY104" s="65"/>
      <c r="AZ104" s="65"/>
      <c r="BA104" s="65"/>
      <c r="BB104" s="65"/>
      <c r="BC104" s="65"/>
      <c r="BD104" s="65"/>
    </row>
    <row r="105" spans="1:56" s="50" customFormat="1" x14ac:dyDescent="0.25">
      <c r="A105" s="64" t="s">
        <v>662</v>
      </c>
      <c r="B105" s="64" t="s">
        <v>135</v>
      </c>
      <c r="C105" s="66" t="s">
        <v>59</v>
      </c>
      <c r="D105" s="4"/>
      <c r="E105" s="166">
        <f t="shared" si="19"/>
        <v>0</v>
      </c>
      <c r="F105" s="158">
        <f t="shared" si="20"/>
        <v>10</v>
      </c>
      <c r="G105" s="65">
        <v>10</v>
      </c>
      <c r="H105" s="209"/>
      <c r="I105" s="68">
        <v>0</v>
      </c>
      <c r="J105" s="68">
        <v>0</v>
      </c>
      <c r="K105" s="65"/>
      <c r="L105" s="65"/>
      <c r="M105" s="76">
        <f t="shared" si="21"/>
        <v>0</v>
      </c>
      <c r="N105" s="231">
        <f t="shared" si="22"/>
        <v>0</v>
      </c>
      <c r="O105" s="47">
        <f t="shared" si="23"/>
        <v>0</v>
      </c>
      <c r="P105" s="130">
        <f t="shared" si="24"/>
        <v>0</v>
      </c>
      <c r="Q105" s="65"/>
      <c r="R105" s="146"/>
      <c r="S105" s="147"/>
      <c r="T105" s="148"/>
      <c r="U105" s="146"/>
      <c r="V105" s="147"/>
      <c r="W105" s="187"/>
      <c r="X105" s="148"/>
      <c r="Y105" s="65"/>
      <c r="Z105" s="147"/>
      <c r="AA105" s="146"/>
      <c r="AB105" s="147"/>
      <c r="AC105" s="148"/>
      <c r="AD105" s="65"/>
      <c r="AE105" s="187"/>
      <c r="AF105" s="146"/>
      <c r="AG105" s="147"/>
      <c r="AH105" s="65"/>
      <c r="AI105" s="146"/>
      <c r="AJ105" s="147"/>
      <c r="AK105" s="148"/>
      <c r="AL105" s="147"/>
      <c r="AM105" s="65"/>
      <c r="AN105" s="147"/>
      <c r="AO105" s="146"/>
      <c r="AP105" s="65"/>
      <c r="AQ105" s="146"/>
      <c r="AR105" s="65"/>
      <c r="AS105" s="146"/>
      <c r="AT105" s="147"/>
      <c r="AU105" s="148"/>
      <c r="AV105" s="146"/>
      <c r="AW105" s="146"/>
      <c r="AX105" s="65"/>
      <c r="AY105" s="65"/>
      <c r="AZ105" s="65"/>
      <c r="BA105" s="65"/>
      <c r="BB105" s="65"/>
      <c r="BC105" s="65"/>
      <c r="BD105" s="65"/>
    </row>
    <row r="106" spans="1:56" x14ac:dyDescent="0.25">
      <c r="A106" s="64" t="s">
        <v>674</v>
      </c>
      <c r="B106" s="64" t="s">
        <v>135</v>
      </c>
      <c r="C106" s="66" t="s">
        <v>179</v>
      </c>
      <c r="D106" s="4"/>
      <c r="E106" s="166">
        <f t="shared" si="19"/>
        <v>0</v>
      </c>
      <c r="F106" s="158">
        <f t="shared" si="20"/>
        <v>10</v>
      </c>
      <c r="G106" s="65">
        <v>10</v>
      </c>
      <c r="H106" s="209"/>
      <c r="I106" s="68">
        <v>0</v>
      </c>
      <c r="J106" s="71">
        <v>0</v>
      </c>
      <c r="K106" s="65"/>
      <c r="L106" s="65"/>
      <c r="M106" s="76">
        <f t="shared" si="21"/>
        <v>0</v>
      </c>
      <c r="N106" s="231">
        <f t="shared" si="22"/>
        <v>0</v>
      </c>
      <c r="O106" s="47">
        <f t="shared" si="23"/>
        <v>0</v>
      </c>
      <c r="P106" s="130">
        <f t="shared" si="24"/>
        <v>0</v>
      </c>
      <c r="Q106" s="65"/>
      <c r="R106" s="146"/>
      <c r="S106" s="147"/>
      <c r="T106" s="148"/>
      <c r="U106" s="146"/>
      <c r="V106" s="147"/>
      <c r="W106" s="187"/>
      <c r="X106" s="148"/>
      <c r="Y106" s="65"/>
      <c r="Z106" s="147"/>
      <c r="AA106" s="146"/>
      <c r="AB106" s="147"/>
      <c r="AC106" s="148"/>
      <c r="AD106" s="65"/>
      <c r="AE106" s="187"/>
      <c r="AF106" s="146"/>
      <c r="AG106" s="147"/>
      <c r="AH106" s="65"/>
      <c r="AI106" s="146"/>
      <c r="AJ106" s="147"/>
      <c r="AK106" s="148"/>
      <c r="AL106" s="147"/>
      <c r="AM106" s="65"/>
      <c r="AN106" s="147"/>
      <c r="AO106" s="146"/>
      <c r="AP106" s="65"/>
      <c r="AQ106" s="146"/>
      <c r="AR106" s="65"/>
      <c r="AS106" s="146"/>
      <c r="AT106" s="147"/>
      <c r="AU106" s="148"/>
      <c r="AV106" s="146"/>
      <c r="AW106" s="146"/>
      <c r="AX106" s="65"/>
      <c r="AY106" s="65"/>
      <c r="AZ106" s="65"/>
      <c r="BA106" s="65"/>
      <c r="BB106" s="65"/>
      <c r="BC106" s="65"/>
      <c r="BD106" s="65"/>
    </row>
    <row r="107" spans="1:56" x14ac:dyDescent="0.25">
      <c r="A107" s="64" t="s">
        <v>666</v>
      </c>
      <c r="B107" s="64" t="s">
        <v>667</v>
      </c>
      <c r="C107" s="66" t="s">
        <v>668</v>
      </c>
      <c r="D107" s="4"/>
      <c r="E107" s="166">
        <f t="shared" si="19"/>
        <v>0</v>
      </c>
      <c r="F107" s="158">
        <f t="shared" si="20"/>
        <v>10</v>
      </c>
      <c r="G107" s="65">
        <v>10</v>
      </c>
      <c r="H107" s="209"/>
      <c r="I107" s="68">
        <v>0</v>
      </c>
      <c r="J107" s="71">
        <v>0</v>
      </c>
      <c r="K107" s="65"/>
      <c r="L107" s="65"/>
      <c r="M107" s="76">
        <f t="shared" si="21"/>
        <v>0</v>
      </c>
      <c r="N107" s="231">
        <f t="shared" si="22"/>
        <v>0</v>
      </c>
      <c r="O107" s="47">
        <f t="shared" si="23"/>
        <v>0</v>
      </c>
      <c r="P107" s="130">
        <f t="shared" si="24"/>
        <v>0</v>
      </c>
      <c r="Q107" s="65"/>
      <c r="R107" s="146"/>
      <c r="S107" s="147"/>
      <c r="T107" s="148"/>
      <c r="U107" s="146"/>
      <c r="V107" s="147"/>
      <c r="W107" s="187"/>
      <c r="X107" s="148"/>
      <c r="Y107" s="65"/>
      <c r="Z107" s="147"/>
      <c r="AA107" s="146"/>
      <c r="AB107" s="147"/>
      <c r="AC107" s="148"/>
      <c r="AD107" s="65"/>
      <c r="AE107" s="187"/>
      <c r="AF107" s="146"/>
      <c r="AG107" s="147"/>
      <c r="AH107" s="65"/>
      <c r="AI107" s="146"/>
      <c r="AJ107" s="147"/>
      <c r="AK107" s="148"/>
      <c r="AL107" s="147"/>
      <c r="AM107" s="65"/>
      <c r="AN107" s="147"/>
      <c r="AO107" s="146"/>
      <c r="AP107" s="65"/>
      <c r="AQ107" s="146"/>
      <c r="AR107" s="65"/>
      <c r="AS107" s="146"/>
      <c r="AT107" s="147"/>
      <c r="AU107" s="148"/>
      <c r="AV107" s="146"/>
      <c r="AW107" s="146"/>
      <c r="AX107" s="65"/>
      <c r="AY107" s="65"/>
      <c r="AZ107" s="65"/>
      <c r="BA107" s="65"/>
      <c r="BB107" s="65"/>
      <c r="BC107" s="65"/>
      <c r="BD107" s="65"/>
    </row>
    <row r="108" spans="1:56" x14ac:dyDescent="0.25">
      <c r="A108" s="64" t="s">
        <v>663</v>
      </c>
      <c r="B108" s="64" t="s">
        <v>664</v>
      </c>
      <c r="C108" s="66" t="s">
        <v>179</v>
      </c>
      <c r="D108" s="4"/>
      <c r="E108" s="166">
        <f t="shared" si="19"/>
        <v>0</v>
      </c>
      <c r="F108" s="158">
        <f t="shared" si="20"/>
        <v>10</v>
      </c>
      <c r="G108" s="65">
        <v>10</v>
      </c>
      <c r="H108" s="209"/>
      <c r="I108" s="68">
        <v>0</v>
      </c>
      <c r="J108" s="71">
        <v>0</v>
      </c>
      <c r="K108" s="65"/>
      <c r="L108" s="65"/>
      <c r="M108" s="76">
        <f t="shared" si="21"/>
        <v>0</v>
      </c>
      <c r="N108" s="231">
        <f t="shared" si="22"/>
        <v>0</v>
      </c>
      <c r="O108" s="47">
        <f t="shared" si="23"/>
        <v>0</v>
      </c>
      <c r="P108" s="130">
        <f t="shared" si="24"/>
        <v>0</v>
      </c>
      <c r="Q108" s="65"/>
      <c r="R108" s="146"/>
      <c r="S108" s="147"/>
      <c r="T108" s="148"/>
      <c r="U108" s="146"/>
      <c r="V108" s="147"/>
      <c r="W108" s="187"/>
      <c r="X108" s="148"/>
      <c r="Y108" s="65"/>
      <c r="Z108" s="147"/>
      <c r="AA108" s="146"/>
      <c r="AB108" s="147"/>
      <c r="AC108" s="148"/>
      <c r="AD108" s="65"/>
      <c r="AE108" s="187"/>
      <c r="AF108" s="146"/>
      <c r="AG108" s="147"/>
      <c r="AH108" s="65"/>
      <c r="AI108" s="146"/>
      <c r="AJ108" s="147"/>
      <c r="AK108" s="148"/>
      <c r="AL108" s="147"/>
      <c r="AM108" s="65"/>
      <c r="AN108" s="147"/>
      <c r="AO108" s="146"/>
      <c r="AP108" s="65"/>
      <c r="AQ108" s="146"/>
      <c r="AR108" s="65"/>
      <c r="AS108" s="146"/>
      <c r="AT108" s="147"/>
      <c r="AU108" s="148"/>
      <c r="AV108" s="146"/>
      <c r="AW108" s="146"/>
      <c r="AX108" s="65"/>
      <c r="AY108" s="65"/>
      <c r="AZ108" s="65"/>
      <c r="BA108" s="65"/>
      <c r="BB108" s="65"/>
      <c r="BC108" s="65"/>
      <c r="BD108" s="65"/>
    </row>
    <row r="109" spans="1:56" x14ac:dyDescent="0.25">
      <c r="A109" s="64" t="s">
        <v>486</v>
      </c>
      <c r="B109" s="64" t="s">
        <v>487</v>
      </c>
      <c r="C109" s="66" t="s">
        <v>488</v>
      </c>
      <c r="D109" s="4"/>
      <c r="E109" s="166">
        <f t="shared" si="19"/>
        <v>0</v>
      </c>
      <c r="F109" s="158">
        <f t="shared" si="20"/>
        <v>0</v>
      </c>
      <c r="G109" s="65"/>
      <c r="H109" s="209"/>
      <c r="I109" s="68">
        <v>0</v>
      </c>
      <c r="J109" s="71">
        <v>0</v>
      </c>
      <c r="K109" s="65"/>
      <c r="L109" s="65"/>
      <c r="M109" s="76">
        <f t="shared" si="21"/>
        <v>0</v>
      </c>
      <c r="N109" s="231">
        <f t="shared" si="22"/>
        <v>0</v>
      </c>
      <c r="O109" s="47">
        <f t="shared" si="23"/>
        <v>0</v>
      </c>
      <c r="P109" s="130">
        <f t="shared" si="24"/>
        <v>0</v>
      </c>
      <c r="Q109" s="65"/>
      <c r="R109" s="146"/>
      <c r="S109" s="147"/>
      <c r="T109" s="148"/>
      <c r="U109" s="146"/>
      <c r="V109" s="147"/>
      <c r="W109" s="187"/>
      <c r="X109" s="148"/>
      <c r="Y109" s="65"/>
      <c r="Z109" s="147"/>
      <c r="AA109" s="146"/>
      <c r="AB109" s="147"/>
      <c r="AC109" s="148"/>
      <c r="AD109" s="65"/>
      <c r="AE109" s="187"/>
      <c r="AF109" s="146"/>
      <c r="AG109" s="147"/>
      <c r="AH109" s="65"/>
      <c r="AI109" s="146"/>
      <c r="AJ109" s="147"/>
      <c r="AK109" s="148"/>
      <c r="AL109" s="147"/>
      <c r="AM109" s="65"/>
      <c r="AN109" s="147"/>
      <c r="AO109" s="146"/>
      <c r="AP109" s="65"/>
      <c r="AQ109" s="146"/>
      <c r="AR109" s="65"/>
      <c r="AS109" s="146"/>
      <c r="AT109" s="147"/>
      <c r="AU109" s="148"/>
      <c r="AV109" s="146"/>
      <c r="AW109" s="146"/>
      <c r="AX109" s="65"/>
      <c r="AY109" s="65"/>
      <c r="AZ109" s="65"/>
      <c r="BA109" s="65"/>
      <c r="BB109" s="65"/>
      <c r="BC109" s="65"/>
      <c r="BD109" s="65"/>
    </row>
    <row r="110" spans="1:56" x14ac:dyDescent="0.25">
      <c r="A110" s="64" t="s">
        <v>489</v>
      </c>
      <c r="B110" s="64" t="s">
        <v>273</v>
      </c>
      <c r="C110" s="66" t="s">
        <v>69</v>
      </c>
      <c r="D110" s="4"/>
      <c r="E110" s="166">
        <f t="shared" si="19"/>
        <v>0</v>
      </c>
      <c r="F110" s="158">
        <f t="shared" si="20"/>
        <v>10</v>
      </c>
      <c r="G110" s="65"/>
      <c r="H110" s="209">
        <v>10</v>
      </c>
      <c r="I110" s="68">
        <v>0</v>
      </c>
      <c r="J110" s="71">
        <v>0</v>
      </c>
      <c r="K110" s="65"/>
      <c r="L110" s="65"/>
      <c r="M110" s="76">
        <f t="shared" si="21"/>
        <v>0</v>
      </c>
      <c r="N110" s="231">
        <f t="shared" si="22"/>
        <v>0</v>
      </c>
      <c r="O110" s="47">
        <f t="shared" si="23"/>
        <v>0</v>
      </c>
      <c r="P110" s="130">
        <f t="shared" si="24"/>
        <v>0</v>
      </c>
      <c r="Q110" s="65"/>
      <c r="R110" s="146"/>
      <c r="S110" s="147"/>
      <c r="T110" s="148"/>
      <c r="U110" s="146"/>
      <c r="V110" s="147"/>
      <c r="W110" s="187"/>
      <c r="X110" s="148"/>
      <c r="Y110" s="65"/>
      <c r="Z110" s="147"/>
      <c r="AA110" s="146"/>
      <c r="AB110" s="147"/>
      <c r="AC110" s="148"/>
      <c r="AD110" s="65"/>
      <c r="AE110" s="187"/>
      <c r="AF110" s="146"/>
      <c r="AG110" s="147"/>
      <c r="AH110" s="65"/>
      <c r="AI110" s="146"/>
      <c r="AJ110" s="147"/>
      <c r="AK110" s="148"/>
      <c r="AL110" s="147"/>
      <c r="AM110" s="65"/>
      <c r="AN110" s="147"/>
      <c r="AO110" s="146"/>
      <c r="AP110" s="65"/>
      <c r="AQ110" s="146"/>
      <c r="AR110" s="65"/>
      <c r="AS110" s="146"/>
      <c r="AT110" s="147"/>
      <c r="AU110" s="148"/>
      <c r="AV110" s="146"/>
      <c r="AW110" s="146"/>
      <c r="AX110" s="65"/>
      <c r="AY110" s="65"/>
      <c r="AZ110" s="65"/>
      <c r="BA110" s="65"/>
      <c r="BB110" s="65"/>
      <c r="BC110" s="65"/>
      <c r="BD110" s="65"/>
    </row>
    <row r="111" spans="1:56" x14ac:dyDescent="0.25">
      <c r="A111" s="64" t="s">
        <v>490</v>
      </c>
      <c r="B111" s="64" t="s">
        <v>491</v>
      </c>
      <c r="C111" s="66" t="s">
        <v>50</v>
      </c>
      <c r="D111" s="4"/>
      <c r="E111" s="166">
        <f t="shared" si="19"/>
        <v>0</v>
      </c>
      <c r="F111" s="158">
        <f t="shared" si="20"/>
        <v>20</v>
      </c>
      <c r="G111" s="65"/>
      <c r="H111" s="209">
        <v>10</v>
      </c>
      <c r="I111" s="68">
        <v>5</v>
      </c>
      <c r="J111" s="71">
        <v>5</v>
      </c>
      <c r="K111" s="65"/>
      <c r="L111" s="65"/>
      <c r="M111" s="76">
        <f t="shared" si="21"/>
        <v>0</v>
      </c>
      <c r="N111" s="231">
        <f t="shared" si="22"/>
        <v>0</v>
      </c>
      <c r="O111" s="47">
        <f t="shared" si="23"/>
        <v>0</v>
      </c>
      <c r="P111" s="130">
        <f t="shared" si="24"/>
        <v>0</v>
      </c>
      <c r="Q111" s="65"/>
      <c r="R111" s="146"/>
      <c r="S111" s="147"/>
      <c r="T111" s="148"/>
      <c r="U111" s="146"/>
      <c r="V111" s="147"/>
      <c r="W111" s="187"/>
      <c r="X111" s="148"/>
      <c r="Y111" s="65"/>
      <c r="Z111" s="147"/>
      <c r="AA111" s="146"/>
      <c r="AB111" s="147"/>
      <c r="AC111" s="148"/>
      <c r="AD111" s="65"/>
      <c r="AE111" s="187"/>
      <c r="AF111" s="146"/>
      <c r="AG111" s="147"/>
      <c r="AH111" s="65"/>
      <c r="AI111" s="146"/>
      <c r="AJ111" s="147"/>
      <c r="AK111" s="148"/>
      <c r="AL111" s="147"/>
      <c r="AM111" s="65"/>
      <c r="AN111" s="147"/>
      <c r="AO111" s="146"/>
      <c r="AP111" s="65"/>
      <c r="AQ111" s="146"/>
      <c r="AR111" s="65"/>
      <c r="AS111" s="146"/>
      <c r="AT111" s="147"/>
      <c r="AU111" s="148"/>
      <c r="AV111" s="146"/>
      <c r="AW111" s="146"/>
      <c r="AX111" s="65"/>
      <c r="AY111" s="65"/>
      <c r="AZ111" s="65"/>
      <c r="BA111" s="65"/>
      <c r="BB111" s="65"/>
      <c r="BC111" s="65"/>
      <c r="BD111" s="65"/>
    </row>
    <row r="112" spans="1:56" s="50" customFormat="1" x14ac:dyDescent="0.25">
      <c r="A112" s="64" t="s">
        <v>500</v>
      </c>
      <c r="B112" s="64" t="s">
        <v>493</v>
      </c>
      <c r="C112" s="66" t="s">
        <v>52</v>
      </c>
      <c r="D112" s="4"/>
      <c r="E112" s="166">
        <f t="shared" si="19"/>
        <v>0</v>
      </c>
      <c r="F112" s="158">
        <f t="shared" si="20"/>
        <v>0</v>
      </c>
      <c r="G112" s="65"/>
      <c r="H112" s="209"/>
      <c r="I112" s="68">
        <v>0</v>
      </c>
      <c r="J112" s="71">
        <v>0</v>
      </c>
      <c r="K112" s="65"/>
      <c r="L112" s="65"/>
      <c r="M112" s="76">
        <f t="shared" si="21"/>
        <v>0</v>
      </c>
      <c r="N112" s="231">
        <f t="shared" si="22"/>
        <v>0</v>
      </c>
      <c r="O112" s="47">
        <f t="shared" si="23"/>
        <v>0</v>
      </c>
      <c r="P112" s="130">
        <f t="shared" si="24"/>
        <v>0</v>
      </c>
      <c r="Q112" s="65"/>
      <c r="R112" s="146"/>
      <c r="S112" s="147"/>
      <c r="T112" s="148"/>
      <c r="U112" s="146"/>
      <c r="V112" s="147"/>
      <c r="W112" s="187"/>
      <c r="X112" s="148"/>
      <c r="Y112" s="65"/>
      <c r="Z112" s="147"/>
      <c r="AA112" s="146"/>
      <c r="AB112" s="147"/>
      <c r="AC112" s="148"/>
      <c r="AD112" s="65"/>
      <c r="AE112" s="187"/>
      <c r="AF112" s="146"/>
      <c r="AG112" s="147"/>
      <c r="AH112" s="65"/>
      <c r="AI112" s="146"/>
      <c r="AJ112" s="147"/>
      <c r="AK112" s="148"/>
      <c r="AL112" s="147"/>
      <c r="AM112" s="65"/>
      <c r="AN112" s="147"/>
      <c r="AO112" s="146"/>
      <c r="AP112" s="65"/>
      <c r="AQ112" s="146"/>
      <c r="AR112" s="65"/>
      <c r="AS112" s="146"/>
      <c r="AT112" s="147"/>
      <c r="AU112" s="148"/>
      <c r="AV112" s="146"/>
      <c r="AW112" s="146"/>
      <c r="AX112" s="65"/>
      <c r="AY112" s="65"/>
      <c r="AZ112" s="65"/>
      <c r="BA112" s="65"/>
      <c r="BB112" s="65"/>
      <c r="BC112" s="65"/>
      <c r="BD112" s="65"/>
    </row>
    <row r="113" spans="1:56" x14ac:dyDescent="0.25">
      <c r="A113" s="64" t="s">
        <v>501</v>
      </c>
      <c r="B113" s="64" t="s">
        <v>494</v>
      </c>
      <c r="C113" s="66" t="s">
        <v>50</v>
      </c>
      <c r="D113" s="4"/>
      <c r="E113" s="166">
        <f t="shared" si="19"/>
        <v>0</v>
      </c>
      <c r="F113" s="158">
        <f t="shared" si="20"/>
        <v>0</v>
      </c>
      <c r="G113" s="65"/>
      <c r="H113" s="209"/>
      <c r="I113" s="68">
        <v>0</v>
      </c>
      <c r="J113" s="71">
        <v>0</v>
      </c>
      <c r="K113" s="65"/>
      <c r="L113" s="65"/>
      <c r="M113" s="76">
        <f t="shared" si="21"/>
        <v>0</v>
      </c>
      <c r="N113" s="231">
        <f t="shared" si="22"/>
        <v>0</v>
      </c>
      <c r="O113" s="47">
        <f t="shared" si="23"/>
        <v>0</v>
      </c>
      <c r="P113" s="130">
        <f t="shared" si="24"/>
        <v>0</v>
      </c>
      <c r="Q113" s="65"/>
      <c r="R113" s="146"/>
      <c r="S113" s="147"/>
      <c r="T113" s="148"/>
      <c r="U113" s="146"/>
      <c r="V113" s="147"/>
      <c r="W113" s="187"/>
      <c r="X113" s="148"/>
      <c r="Y113" s="65"/>
      <c r="Z113" s="147"/>
      <c r="AA113" s="146"/>
      <c r="AB113" s="147"/>
      <c r="AC113" s="148"/>
      <c r="AD113" s="65"/>
      <c r="AE113" s="187"/>
      <c r="AF113" s="146"/>
      <c r="AG113" s="147"/>
      <c r="AH113" s="65"/>
      <c r="AI113" s="146"/>
      <c r="AJ113" s="147"/>
      <c r="AK113" s="148"/>
      <c r="AL113" s="147"/>
      <c r="AM113" s="65"/>
      <c r="AN113" s="147"/>
      <c r="AO113" s="146"/>
      <c r="AP113" s="65"/>
      <c r="AQ113" s="146"/>
      <c r="AR113" s="65"/>
      <c r="AS113" s="146"/>
      <c r="AT113" s="147"/>
      <c r="AU113" s="148"/>
      <c r="AV113" s="146"/>
      <c r="AW113" s="146"/>
      <c r="AX113" s="65"/>
      <c r="AY113" s="65"/>
      <c r="AZ113" s="65"/>
      <c r="BA113" s="65"/>
      <c r="BB113" s="65"/>
      <c r="BC113" s="65"/>
      <c r="BD113" s="65"/>
    </row>
    <row r="114" spans="1:56" x14ac:dyDescent="0.25">
      <c r="A114" s="64" t="s">
        <v>495</v>
      </c>
      <c r="B114" s="64" t="s">
        <v>200</v>
      </c>
      <c r="C114" s="66" t="s">
        <v>70</v>
      </c>
      <c r="D114" s="4"/>
      <c r="E114" s="166">
        <f t="shared" si="19"/>
        <v>0</v>
      </c>
      <c r="F114" s="158">
        <f t="shared" si="20"/>
        <v>0</v>
      </c>
      <c r="G114" s="65"/>
      <c r="H114" s="209"/>
      <c r="I114" s="68">
        <v>0</v>
      </c>
      <c r="J114" s="71">
        <v>0</v>
      </c>
      <c r="K114" s="65"/>
      <c r="L114" s="65"/>
      <c r="M114" s="76">
        <f t="shared" si="21"/>
        <v>0</v>
      </c>
      <c r="N114" s="231">
        <f t="shared" si="22"/>
        <v>0</v>
      </c>
      <c r="O114" s="47">
        <f t="shared" si="23"/>
        <v>0</v>
      </c>
      <c r="P114" s="130">
        <f t="shared" si="24"/>
        <v>0</v>
      </c>
      <c r="Q114" s="65"/>
      <c r="R114" s="146"/>
      <c r="S114" s="147"/>
      <c r="T114" s="148"/>
      <c r="U114" s="146"/>
      <c r="V114" s="147"/>
      <c r="W114" s="187"/>
      <c r="X114" s="148"/>
      <c r="Y114" s="65"/>
      <c r="Z114" s="147"/>
      <c r="AA114" s="146"/>
      <c r="AB114" s="147"/>
      <c r="AC114" s="148"/>
      <c r="AD114" s="65"/>
      <c r="AE114" s="187"/>
      <c r="AF114" s="146"/>
      <c r="AG114" s="147"/>
      <c r="AH114" s="65"/>
      <c r="AI114" s="146"/>
      <c r="AJ114" s="147"/>
      <c r="AK114" s="148"/>
      <c r="AL114" s="147"/>
      <c r="AM114" s="65"/>
      <c r="AN114" s="147"/>
      <c r="AO114" s="146"/>
      <c r="AP114" s="65"/>
      <c r="AQ114" s="146"/>
      <c r="AR114" s="65"/>
      <c r="AS114" s="146"/>
      <c r="AT114" s="147"/>
      <c r="AU114" s="148"/>
      <c r="AV114" s="146"/>
      <c r="AW114" s="146"/>
      <c r="AX114" s="65"/>
      <c r="AY114" s="65"/>
      <c r="AZ114" s="65"/>
      <c r="BA114" s="65"/>
      <c r="BB114" s="65"/>
      <c r="BC114" s="65"/>
      <c r="BD114" s="65"/>
    </row>
    <row r="115" spans="1:56" x14ac:dyDescent="0.25">
      <c r="A115" s="64" t="s">
        <v>502</v>
      </c>
      <c r="B115" s="64" t="s">
        <v>496</v>
      </c>
      <c r="C115" s="66" t="s">
        <v>95</v>
      </c>
      <c r="D115" s="4"/>
      <c r="E115" s="166">
        <f t="shared" si="19"/>
        <v>0</v>
      </c>
      <c r="F115" s="158">
        <f t="shared" si="20"/>
        <v>0</v>
      </c>
      <c r="G115" s="65"/>
      <c r="H115" s="209"/>
      <c r="I115" s="68">
        <v>0</v>
      </c>
      <c r="J115" s="71">
        <v>0</v>
      </c>
      <c r="K115" s="65"/>
      <c r="L115" s="65"/>
      <c r="M115" s="76">
        <f t="shared" si="21"/>
        <v>0</v>
      </c>
      <c r="N115" s="231">
        <f t="shared" si="22"/>
        <v>0</v>
      </c>
      <c r="O115" s="47">
        <f t="shared" si="23"/>
        <v>0</v>
      </c>
      <c r="P115" s="130">
        <f t="shared" si="24"/>
        <v>0</v>
      </c>
      <c r="Q115" s="65"/>
      <c r="R115" s="146"/>
      <c r="S115" s="147"/>
      <c r="T115" s="148"/>
      <c r="U115" s="146"/>
      <c r="V115" s="147"/>
      <c r="W115" s="187"/>
      <c r="X115" s="148"/>
      <c r="Y115" s="65"/>
      <c r="Z115" s="147"/>
      <c r="AA115" s="146"/>
      <c r="AB115" s="147"/>
      <c r="AC115" s="148"/>
      <c r="AD115" s="65"/>
      <c r="AE115" s="187"/>
      <c r="AF115" s="146"/>
      <c r="AG115" s="147"/>
      <c r="AH115" s="65"/>
      <c r="AI115" s="146"/>
      <c r="AJ115" s="147"/>
      <c r="AK115" s="148"/>
      <c r="AL115" s="147"/>
      <c r="AM115" s="65"/>
      <c r="AN115" s="147"/>
      <c r="AO115" s="146"/>
      <c r="AP115" s="65"/>
      <c r="AQ115" s="146"/>
      <c r="AR115" s="65"/>
      <c r="AS115" s="146"/>
      <c r="AT115" s="147"/>
      <c r="AU115" s="148"/>
      <c r="AV115" s="146"/>
      <c r="AW115" s="146"/>
      <c r="AX115" s="65"/>
      <c r="AY115" s="65"/>
      <c r="AZ115" s="65"/>
      <c r="BA115" s="65"/>
      <c r="BB115" s="65"/>
      <c r="BC115" s="65"/>
      <c r="BD115" s="65"/>
    </row>
    <row r="116" spans="1:56" x14ac:dyDescent="0.25">
      <c r="A116" s="64" t="s">
        <v>497</v>
      </c>
      <c r="B116" s="64" t="s">
        <v>448</v>
      </c>
      <c r="C116" s="66" t="s">
        <v>95</v>
      </c>
      <c r="D116" s="4"/>
      <c r="E116" s="166">
        <f t="shared" si="19"/>
        <v>0</v>
      </c>
      <c r="F116" s="158">
        <f t="shared" si="20"/>
        <v>10</v>
      </c>
      <c r="G116" s="65"/>
      <c r="H116" s="65">
        <v>10</v>
      </c>
      <c r="I116" s="70">
        <v>0</v>
      </c>
      <c r="J116" s="72">
        <v>0</v>
      </c>
      <c r="K116" s="65"/>
      <c r="L116" s="65"/>
      <c r="M116" s="76">
        <f t="shared" si="21"/>
        <v>0</v>
      </c>
      <c r="N116" s="231">
        <f t="shared" si="22"/>
        <v>0</v>
      </c>
      <c r="O116" s="47">
        <f t="shared" si="23"/>
        <v>0</v>
      </c>
      <c r="P116" s="130">
        <f t="shared" si="24"/>
        <v>0</v>
      </c>
      <c r="Q116" s="65"/>
      <c r="R116" s="146"/>
      <c r="S116" s="147"/>
      <c r="T116" s="148"/>
      <c r="U116" s="146"/>
      <c r="V116" s="147"/>
      <c r="W116" s="187"/>
      <c r="X116" s="148"/>
      <c r="Y116" s="65"/>
      <c r="Z116" s="147"/>
      <c r="AA116" s="146"/>
      <c r="AB116" s="147"/>
      <c r="AC116" s="148"/>
      <c r="AD116" s="65"/>
      <c r="AE116" s="187"/>
      <c r="AF116" s="146"/>
      <c r="AG116" s="147"/>
      <c r="AH116" s="65"/>
      <c r="AI116" s="146"/>
      <c r="AJ116" s="147"/>
      <c r="AK116" s="148"/>
      <c r="AL116" s="147"/>
      <c r="AM116" s="65"/>
      <c r="AN116" s="147"/>
      <c r="AO116" s="146"/>
      <c r="AP116" s="65"/>
      <c r="AQ116" s="146"/>
      <c r="AR116" s="65"/>
      <c r="AS116" s="146"/>
      <c r="AT116" s="147"/>
      <c r="AU116" s="148"/>
      <c r="AV116" s="146"/>
      <c r="AW116" s="146"/>
      <c r="AX116" s="65"/>
      <c r="AY116" s="65"/>
      <c r="AZ116" s="65"/>
      <c r="BA116" s="65"/>
      <c r="BB116" s="65"/>
      <c r="BC116" s="65"/>
      <c r="BD116" s="65"/>
    </row>
  </sheetData>
  <sortState ref="A3:AS116">
    <sortCondition descending="1" ref="E3:E116"/>
  </sortState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75"/>
  <sheetViews>
    <sheetView topLeftCell="C1" workbookViewId="0">
      <pane ySplit="1" topLeftCell="A18" activePane="bottomLeft" state="frozen"/>
      <selection pane="bottomLeft" activeCell="G25" sqref="G25"/>
    </sheetView>
  </sheetViews>
  <sheetFormatPr defaultRowHeight="15" x14ac:dyDescent="0.25"/>
  <cols>
    <col min="1" max="1" width="3.85546875" bestFit="1" customWidth="1"/>
    <col min="2" max="2" width="21" bestFit="1" customWidth="1"/>
    <col min="3" max="3" width="13.140625" bestFit="1" customWidth="1"/>
    <col min="4" max="4" width="30.28515625" bestFit="1" customWidth="1"/>
    <col min="5" max="5" width="3.7109375" bestFit="1" customWidth="1"/>
    <col min="6" max="6" width="5.85546875" style="197" bestFit="1" customWidth="1"/>
    <col min="7" max="7" width="4.85546875" style="227" customWidth="1"/>
    <col min="8" max="8" width="4.85546875" customWidth="1"/>
    <col min="9" max="9" width="4.85546875" style="50" customWidth="1"/>
    <col min="10" max="14" width="4.85546875" customWidth="1"/>
    <col min="15" max="15" width="4.85546875" style="137" customWidth="1"/>
    <col min="16" max="16" width="4.85546875" style="133" customWidth="1"/>
    <col min="17" max="17" width="4.85546875" style="125" customWidth="1"/>
    <col min="18" max="18" width="3.7109375" bestFit="1" customWidth="1"/>
    <col min="19" max="19" width="3.7109375" style="137" bestFit="1" customWidth="1"/>
    <col min="20" max="20" width="3.7109375" style="133" bestFit="1" customWidth="1"/>
    <col min="21" max="21" width="3.7109375" style="125" bestFit="1" customWidth="1"/>
    <col min="22" max="22" width="3.7109375" style="137" bestFit="1" customWidth="1"/>
    <col min="23" max="23" width="3.7109375" style="133" bestFit="1" customWidth="1"/>
    <col min="24" max="24" width="3.7109375" bestFit="1" customWidth="1"/>
    <col min="25" max="25" width="3.7109375" style="125" bestFit="1" customWidth="1"/>
    <col min="26" max="26" width="3.7109375" bestFit="1" customWidth="1"/>
    <col min="27" max="27" width="3.7109375" style="133" bestFit="1" customWidth="1"/>
    <col min="28" max="28" width="3.7109375" style="137" bestFit="1" customWidth="1"/>
    <col min="29" max="29" width="3.7109375" style="133" bestFit="1" customWidth="1"/>
    <col min="30" max="30" width="3.7109375" style="133" customWidth="1"/>
    <col min="31" max="31" width="3.7109375" bestFit="1" customWidth="1"/>
    <col min="32" max="32" width="3.7109375" style="188" bestFit="1" customWidth="1"/>
    <col min="33" max="33" width="3.7109375" style="137" bestFit="1" customWidth="1"/>
    <col min="34" max="34" width="3.7109375" style="125" customWidth="1"/>
    <col min="35" max="35" width="3.7109375" style="133" bestFit="1" customWidth="1"/>
    <col min="36" max="36" width="3.7109375" bestFit="1" customWidth="1"/>
    <col min="37" max="37" width="3.7109375" style="137" bestFit="1" customWidth="1"/>
    <col min="38" max="38" width="3.7109375" style="133" bestFit="1" customWidth="1"/>
    <col min="39" max="39" width="3.7109375" style="125" bestFit="1" customWidth="1"/>
    <col min="40" max="40" width="6.5703125" style="133" bestFit="1" customWidth="1"/>
    <col min="41" max="41" width="3.7109375" bestFit="1" customWidth="1"/>
    <col min="42" max="42" width="3.7109375" style="133" bestFit="1" customWidth="1"/>
    <col min="43" max="43" width="3.7109375" style="137" bestFit="1" customWidth="1"/>
    <col min="44" max="44" width="3.7109375" bestFit="1" customWidth="1"/>
    <col min="45" max="45" width="3.7109375" style="137" bestFit="1" customWidth="1"/>
    <col min="46" max="46" width="3.7109375" bestFit="1" customWidth="1"/>
    <col min="47" max="47" width="3.7109375" style="137" bestFit="1" customWidth="1"/>
    <col min="48" max="48" width="3.7109375" style="133" bestFit="1" customWidth="1"/>
    <col min="49" max="49" width="3.7109375" style="125" bestFit="1" customWidth="1"/>
    <col min="50" max="51" width="3.7109375" style="137" bestFit="1" customWidth="1"/>
    <col min="52" max="58" width="3.7109375" bestFit="1" customWidth="1"/>
  </cols>
  <sheetData>
    <row r="1" spans="1:58" ht="216" x14ac:dyDescent="0.25">
      <c r="A1" s="2" t="s">
        <v>42</v>
      </c>
      <c r="B1" s="45" t="s">
        <v>0</v>
      </c>
      <c r="C1" s="32" t="s">
        <v>41</v>
      </c>
      <c r="D1" s="32" t="s">
        <v>2</v>
      </c>
      <c r="E1" s="7" t="s">
        <v>3</v>
      </c>
      <c r="F1" s="194" t="s">
        <v>4</v>
      </c>
      <c r="G1" s="35" t="s">
        <v>7</v>
      </c>
      <c r="H1" s="33" t="s">
        <v>13</v>
      </c>
      <c r="I1" s="33" t="s">
        <v>866</v>
      </c>
      <c r="J1" s="34" t="s">
        <v>10</v>
      </c>
      <c r="K1" s="37" t="s">
        <v>11</v>
      </c>
      <c r="L1" s="33" t="s">
        <v>8</v>
      </c>
      <c r="M1" s="38" t="s">
        <v>9</v>
      </c>
      <c r="N1" s="36" t="s">
        <v>700</v>
      </c>
      <c r="O1" s="10" t="s">
        <v>6</v>
      </c>
      <c r="P1" s="11" t="s">
        <v>5</v>
      </c>
      <c r="Q1" s="12" t="s">
        <v>16</v>
      </c>
      <c r="R1" s="13" t="s">
        <v>17</v>
      </c>
      <c r="S1" s="14" t="s">
        <v>18</v>
      </c>
      <c r="T1" s="16" t="s">
        <v>19</v>
      </c>
      <c r="U1" s="15" t="s">
        <v>20</v>
      </c>
      <c r="V1" s="14" t="s">
        <v>617</v>
      </c>
      <c r="W1" s="16" t="s">
        <v>618</v>
      </c>
      <c r="X1" s="115" t="s">
        <v>616</v>
      </c>
      <c r="Y1" s="15" t="s">
        <v>797</v>
      </c>
      <c r="Z1" s="17" t="s">
        <v>614</v>
      </c>
      <c r="AA1" s="16" t="s">
        <v>615</v>
      </c>
      <c r="AB1" s="14" t="s">
        <v>21</v>
      </c>
      <c r="AC1" s="16" t="s">
        <v>22</v>
      </c>
      <c r="AD1" s="15" t="s">
        <v>861</v>
      </c>
      <c r="AE1" s="21" t="s">
        <v>38</v>
      </c>
      <c r="AF1" s="228" t="s">
        <v>39</v>
      </c>
      <c r="AG1" s="22" t="s">
        <v>871</v>
      </c>
      <c r="AH1" s="15" t="s">
        <v>874</v>
      </c>
      <c r="AI1" s="16" t="s">
        <v>23</v>
      </c>
      <c r="AJ1" s="17" t="s">
        <v>24</v>
      </c>
      <c r="AK1" s="14" t="s">
        <v>25</v>
      </c>
      <c r="AL1" s="16" t="s">
        <v>26</v>
      </c>
      <c r="AM1" s="43" t="s">
        <v>27</v>
      </c>
      <c r="AN1" s="44" t="s">
        <v>28</v>
      </c>
      <c r="AO1" s="17" t="s">
        <v>29</v>
      </c>
      <c r="AP1" s="16" t="s">
        <v>619</v>
      </c>
      <c r="AQ1" s="14" t="s">
        <v>30</v>
      </c>
      <c r="AR1" s="18" t="s">
        <v>31</v>
      </c>
      <c r="AS1" s="14" t="s">
        <v>32</v>
      </c>
      <c r="AT1" s="17" t="s">
        <v>33</v>
      </c>
      <c r="AU1" s="14" t="s">
        <v>34</v>
      </c>
      <c r="AV1" s="16" t="s">
        <v>35</v>
      </c>
      <c r="AW1" s="42" t="s">
        <v>36</v>
      </c>
      <c r="AX1" s="14" t="s">
        <v>37</v>
      </c>
      <c r="AY1" s="22" t="s">
        <v>620</v>
      </c>
      <c r="AZ1" s="42"/>
      <c r="BA1" s="14"/>
      <c r="BB1" s="20"/>
      <c r="BC1" s="21"/>
      <c r="BD1" s="22"/>
      <c r="BE1" s="19"/>
      <c r="BF1" s="22"/>
    </row>
    <row r="2" spans="1:58" x14ac:dyDescent="0.25">
      <c r="A2" s="28"/>
      <c r="B2" s="28"/>
      <c r="C2" s="28"/>
      <c r="D2" s="28"/>
      <c r="E2" s="30"/>
      <c r="F2" s="195"/>
      <c r="G2" s="224"/>
      <c r="H2" s="28"/>
      <c r="I2" s="28"/>
      <c r="J2" s="28"/>
      <c r="K2" s="30"/>
      <c r="L2" s="28"/>
      <c r="M2" s="30"/>
      <c r="N2" s="28"/>
      <c r="O2" s="134"/>
      <c r="P2" s="131"/>
      <c r="Q2" s="128"/>
      <c r="R2" s="28"/>
      <c r="S2" s="134"/>
      <c r="T2" s="131"/>
      <c r="U2" s="120"/>
      <c r="V2" s="134"/>
      <c r="W2" s="131"/>
      <c r="X2" s="28"/>
      <c r="Y2" s="120"/>
      <c r="Z2" s="28"/>
      <c r="AA2" s="131"/>
      <c r="AB2" s="134"/>
      <c r="AC2" s="131"/>
      <c r="AD2" s="131"/>
      <c r="AE2" s="28"/>
      <c r="AF2" s="186"/>
      <c r="AG2" s="134"/>
      <c r="AH2" s="120"/>
      <c r="AI2" s="131"/>
      <c r="AJ2" s="28"/>
      <c r="AK2" s="134"/>
      <c r="AL2" s="131"/>
      <c r="AM2" s="120"/>
      <c r="AN2" s="131"/>
      <c r="AO2" s="28"/>
      <c r="AP2" s="131"/>
      <c r="AQ2" s="134"/>
      <c r="AR2" s="28"/>
      <c r="AS2" s="134"/>
      <c r="AT2" s="28"/>
      <c r="AU2" s="134"/>
      <c r="AV2" s="131"/>
      <c r="AW2" s="120"/>
      <c r="AX2" s="134"/>
      <c r="AY2" s="134"/>
      <c r="AZ2" s="28"/>
      <c r="BA2" s="28"/>
      <c r="BB2" s="28"/>
      <c r="BC2" s="28"/>
      <c r="BD2" s="28"/>
      <c r="BE2" s="28"/>
      <c r="BF2" s="29"/>
    </row>
    <row r="3" spans="1:58" x14ac:dyDescent="0.25">
      <c r="A3" s="84">
        <v>2</v>
      </c>
      <c r="B3" s="75" t="s">
        <v>542</v>
      </c>
      <c r="C3" s="75" t="s">
        <v>507</v>
      </c>
      <c r="D3" s="75" t="s">
        <v>95</v>
      </c>
      <c r="E3" s="24"/>
      <c r="F3" s="196">
        <f>SUM(N3,O3,Q3)</f>
        <v>0</v>
      </c>
      <c r="G3" s="225">
        <f>SUM(H3,J3,K3,L3,M3,N3,O3)-20</f>
        <v>60</v>
      </c>
      <c r="H3" s="39"/>
      <c r="I3" s="67"/>
      <c r="J3" s="68">
        <v>40</v>
      </c>
      <c r="K3" s="165">
        <v>40</v>
      </c>
      <c r="L3" s="3"/>
      <c r="M3" s="4"/>
      <c r="N3" s="25">
        <f>SUM(P3,R3,X3,Z3,AE3,AJ4,AK5,AJ4,AK5,AJ3,AO3,AR3,AT3)</f>
        <v>0</v>
      </c>
      <c r="O3" s="135">
        <f>SUM(S3,V3,AB3,AF3,AK3,AQ3,AS3,AU3,AX3,AY3,AG3)</f>
        <v>0</v>
      </c>
      <c r="P3" s="116">
        <f>SUM(T3,W3,AA3,AC3,AI3,AL3,AN3,AP3,AV3)</f>
        <v>0</v>
      </c>
      <c r="Q3" s="129">
        <f>SUM(U3,AM3,AW3,Y3,AD3)</f>
        <v>0</v>
      </c>
      <c r="R3" s="25"/>
      <c r="S3" s="143"/>
      <c r="T3" s="116"/>
      <c r="U3" s="121"/>
      <c r="V3" s="143"/>
      <c r="W3" s="116"/>
      <c r="X3" s="23"/>
      <c r="Y3" s="121"/>
      <c r="Z3" s="23"/>
      <c r="AA3" s="116"/>
      <c r="AB3" s="143"/>
      <c r="AC3" s="116"/>
      <c r="AD3" s="121"/>
      <c r="AE3" s="23"/>
      <c r="AF3" s="230"/>
      <c r="AG3" s="143"/>
      <c r="AH3" s="121"/>
      <c r="AI3" s="116"/>
      <c r="AJ3" s="23"/>
      <c r="AK3" s="143"/>
      <c r="AL3" s="116"/>
      <c r="AM3" s="121"/>
      <c r="AN3" s="116"/>
      <c r="AO3" s="23"/>
      <c r="AP3" s="144"/>
      <c r="AQ3" s="143"/>
      <c r="AR3" s="23"/>
      <c r="AS3" s="143"/>
      <c r="AT3" s="23"/>
      <c r="AU3" s="143"/>
      <c r="AV3" s="116"/>
      <c r="AW3" s="121"/>
      <c r="AX3" s="143"/>
      <c r="AY3" s="143"/>
      <c r="AZ3" s="23"/>
      <c r="BA3" s="23"/>
      <c r="BB3" s="26"/>
      <c r="BC3" s="23"/>
      <c r="BD3" s="23"/>
      <c r="BE3" s="23"/>
      <c r="BF3" s="23"/>
    </row>
    <row r="4" spans="1:58" x14ac:dyDescent="0.25">
      <c r="A4" s="84">
        <v>2</v>
      </c>
      <c r="B4" s="83" t="s">
        <v>510</v>
      </c>
      <c r="C4" s="79" t="s">
        <v>511</v>
      </c>
      <c r="D4" s="80" t="s">
        <v>102</v>
      </c>
      <c r="E4" s="4"/>
      <c r="F4" s="196">
        <f>SUM(N4,O4,Q4)</f>
        <v>0</v>
      </c>
      <c r="G4" s="225">
        <f>SUM(H4,J4,K4,L4,M4,N4,O4)-7</f>
        <v>55</v>
      </c>
      <c r="H4" s="39"/>
      <c r="I4" s="67"/>
      <c r="J4" s="68">
        <v>35</v>
      </c>
      <c r="K4" s="165">
        <v>27</v>
      </c>
      <c r="L4" s="3"/>
      <c r="M4" s="4"/>
      <c r="N4" s="25">
        <f>SUM(P4,R4,X4,Z4,AE4,AJ5,AK6,AJ5,AK6,AJ4,AO4,AR4,AT4)</f>
        <v>0</v>
      </c>
      <c r="O4" s="135">
        <f>SUM(S4,V4,AB4,AF4,AK4,AQ4,AS4,AU4,AX4,AY4,AG4)</f>
        <v>0</v>
      </c>
      <c r="P4" s="116">
        <f>SUM(T4,W4,AA4,AC4,AI4,AL4,AN4,AP4,AV4)</f>
        <v>0</v>
      </c>
      <c r="Q4" s="129">
        <f>SUM(U4,AM4,AW4,Y4,AD4)</f>
        <v>0</v>
      </c>
      <c r="R4" s="3"/>
      <c r="S4" s="31"/>
      <c r="T4" s="47"/>
      <c r="U4" s="122"/>
      <c r="V4" s="31"/>
      <c r="W4" s="47"/>
      <c r="X4" s="1"/>
      <c r="Y4" s="122"/>
      <c r="Z4" s="1"/>
      <c r="AA4" s="47"/>
      <c r="AB4" s="31"/>
      <c r="AC4" s="47"/>
      <c r="AD4" s="122"/>
      <c r="AE4" s="1"/>
      <c r="AF4" s="6"/>
      <c r="AG4" s="31"/>
      <c r="AH4" s="122"/>
      <c r="AI4" s="47"/>
      <c r="AJ4" s="1"/>
      <c r="AK4" s="31"/>
      <c r="AL4" s="47"/>
      <c r="AM4" s="122"/>
      <c r="AN4" s="47"/>
      <c r="AO4" s="1"/>
      <c r="AP4" s="145"/>
      <c r="AQ4" s="31"/>
      <c r="AR4" s="1"/>
      <c r="AS4" s="31"/>
      <c r="AT4" s="1"/>
      <c r="AU4" s="31"/>
      <c r="AV4" s="47"/>
      <c r="AW4" s="122"/>
      <c r="AX4" s="31"/>
      <c r="AY4" s="31"/>
      <c r="AZ4" s="1"/>
      <c r="BA4" s="1"/>
      <c r="BB4" s="5"/>
      <c r="BC4" s="1"/>
      <c r="BD4" s="1"/>
      <c r="BE4" s="1"/>
      <c r="BF4" s="1"/>
    </row>
    <row r="5" spans="1:58" x14ac:dyDescent="0.25">
      <c r="A5" s="84">
        <v>2</v>
      </c>
      <c r="B5" s="83" t="s">
        <v>508</v>
      </c>
      <c r="C5" s="79" t="s">
        <v>509</v>
      </c>
      <c r="D5" s="80" t="s">
        <v>58</v>
      </c>
      <c r="E5" s="4"/>
      <c r="F5" s="196">
        <f>SUM(N5,O5,Q5)</f>
        <v>0</v>
      </c>
      <c r="G5" s="225">
        <f>SUM(H5,J5,K5,L5,M5,N5,O5)-26</f>
        <v>32</v>
      </c>
      <c r="H5" s="39"/>
      <c r="I5" s="67"/>
      <c r="J5" s="68">
        <v>12</v>
      </c>
      <c r="K5" s="165">
        <v>46</v>
      </c>
      <c r="L5" s="3"/>
      <c r="M5" s="4"/>
      <c r="N5" s="25">
        <f>SUM(P5,R5,X5,Z5,AE5,AJ6,AK7,AJ6,AK7,AJ5,AO5,AR5,AT5)</f>
        <v>0</v>
      </c>
      <c r="O5" s="135">
        <f>SUM(S5,V5,AB5,AF5,AK5,AQ5,AS5,AU5,AX5,AY5,AG5)</f>
        <v>0</v>
      </c>
      <c r="P5" s="116">
        <f>SUM(T5,W5,AA5,AC5,AI5,AL5,AN5,AP5,AV5)</f>
        <v>0</v>
      </c>
      <c r="Q5" s="129">
        <f>SUM(U5,AM5,AW5,Y5,AD5)</f>
        <v>0</v>
      </c>
      <c r="R5" s="3"/>
      <c r="S5" s="31"/>
      <c r="T5" s="47"/>
      <c r="U5" s="122"/>
      <c r="V5" s="31"/>
      <c r="W5" s="47"/>
      <c r="X5" s="1"/>
      <c r="Y5" s="122"/>
      <c r="Z5" s="1"/>
      <c r="AA5" s="47"/>
      <c r="AB5" s="31"/>
      <c r="AC5" s="47"/>
      <c r="AD5" s="122"/>
      <c r="AE5" s="1"/>
      <c r="AF5" s="6"/>
      <c r="AG5" s="31"/>
      <c r="AH5" s="122"/>
      <c r="AI5" s="47"/>
      <c r="AJ5" s="1"/>
      <c r="AK5" s="31"/>
      <c r="AL5" s="47"/>
      <c r="AM5" s="122"/>
      <c r="AN5" s="47"/>
      <c r="AO5" s="1"/>
      <c r="AP5" s="145"/>
      <c r="AQ5" s="31"/>
      <c r="AR5" s="1"/>
      <c r="AS5" s="31"/>
      <c r="AT5" s="1"/>
      <c r="AU5" s="31"/>
      <c r="AV5" s="47"/>
      <c r="AW5" s="122"/>
      <c r="AX5" s="31"/>
      <c r="AY5" s="31"/>
      <c r="AZ5" s="1"/>
      <c r="BA5" s="1"/>
      <c r="BB5" s="5"/>
      <c r="BC5" s="1"/>
      <c r="BD5" s="1"/>
      <c r="BE5" s="1"/>
      <c r="BF5" s="1"/>
    </row>
    <row r="6" spans="1:58" x14ac:dyDescent="0.25">
      <c r="A6" s="81">
        <v>2</v>
      </c>
      <c r="B6" s="82" t="s">
        <v>512</v>
      </c>
      <c r="C6" s="79" t="s">
        <v>513</v>
      </c>
      <c r="D6" s="80" t="s">
        <v>63</v>
      </c>
      <c r="E6" s="4"/>
      <c r="F6" s="196">
        <f>SUM(N6,O6,Q6)</f>
        <v>0</v>
      </c>
      <c r="G6" s="225">
        <f>SUM(H6,J6,K6,L6,M6,N6,O6)</f>
        <v>20</v>
      </c>
      <c r="H6" s="39"/>
      <c r="I6" s="67"/>
      <c r="J6" s="68">
        <v>0</v>
      </c>
      <c r="K6" s="71">
        <v>20</v>
      </c>
      <c r="L6" s="3"/>
      <c r="M6" s="4"/>
      <c r="N6" s="25">
        <f>SUM(P6,R6,X6,Z6,AE6,AJ7,AK8,AJ7,AK8,AJ6,AO6,AR6,AT6)</f>
        <v>0</v>
      </c>
      <c r="O6" s="135">
        <f>SUM(S6,V6,AB6,AF6,AK6,AQ6,AS6,AU6,AX6,AY6,AG6)</f>
        <v>0</v>
      </c>
      <c r="P6" s="116">
        <f>SUM(T6,W6,AA6,AC6,AI6,AL6,AN6,AP6,AV6)</f>
        <v>0</v>
      </c>
      <c r="Q6" s="129">
        <f>SUM(U6,AM6,AW6,Y6,AD6)</f>
        <v>0</v>
      </c>
      <c r="R6" s="3"/>
      <c r="S6" s="31"/>
      <c r="T6" s="47"/>
      <c r="U6" s="122"/>
      <c r="V6" s="31"/>
      <c r="W6" s="47"/>
      <c r="X6" s="1"/>
      <c r="Y6" s="122"/>
      <c r="Z6" s="1"/>
      <c r="AA6" s="47"/>
      <c r="AB6" s="31"/>
      <c r="AC6" s="47"/>
      <c r="AD6" s="122"/>
      <c r="AE6" s="1"/>
      <c r="AF6" s="6"/>
      <c r="AG6" s="31"/>
      <c r="AH6" s="122"/>
      <c r="AI6" s="47"/>
      <c r="AJ6" s="1"/>
      <c r="AK6" s="31"/>
      <c r="AL6" s="47"/>
      <c r="AM6" s="122"/>
      <c r="AN6" s="47"/>
      <c r="AO6" s="1"/>
      <c r="AP6" s="145"/>
      <c r="AQ6" s="31"/>
      <c r="AR6" s="1"/>
      <c r="AS6" s="31"/>
      <c r="AT6" s="1"/>
      <c r="AU6" s="31"/>
      <c r="AV6" s="47"/>
      <c r="AW6" s="122"/>
      <c r="AX6" s="31"/>
      <c r="AY6" s="31"/>
      <c r="AZ6" s="1"/>
      <c r="BA6" s="1"/>
      <c r="BB6" s="5"/>
      <c r="BC6" s="1"/>
      <c r="BD6" s="1"/>
      <c r="BE6" s="1"/>
      <c r="BF6" s="1"/>
    </row>
    <row r="7" spans="1:58" x14ac:dyDescent="0.25">
      <c r="A7" s="28"/>
      <c r="B7" s="28"/>
      <c r="C7" s="28"/>
      <c r="D7" s="28"/>
      <c r="E7" s="28"/>
      <c r="F7" s="195"/>
      <c r="G7" s="226"/>
      <c r="H7" s="28"/>
      <c r="I7" s="28"/>
      <c r="J7" s="28"/>
      <c r="K7" s="28"/>
      <c r="L7" s="28"/>
      <c r="M7" s="28"/>
      <c r="N7" s="28"/>
      <c r="O7" s="134"/>
      <c r="P7" s="28"/>
      <c r="Q7" s="134"/>
      <c r="R7" s="28"/>
      <c r="S7" s="134"/>
      <c r="T7" s="131"/>
      <c r="U7" s="120"/>
      <c r="V7" s="134"/>
      <c r="W7" s="131"/>
      <c r="X7" s="28"/>
      <c r="Y7" s="120"/>
      <c r="Z7" s="28"/>
      <c r="AA7" s="131"/>
      <c r="AB7" s="134"/>
      <c r="AC7" s="131"/>
      <c r="AD7" s="131"/>
      <c r="AE7" s="28"/>
      <c r="AF7" s="186"/>
      <c r="AG7" s="134"/>
      <c r="AH7" s="120"/>
      <c r="AI7" s="131"/>
      <c r="AJ7" s="28"/>
      <c r="AK7" s="134"/>
      <c r="AL7" s="131"/>
      <c r="AM7" s="120"/>
      <c r="AN7" s="131"/>
      <c r="AO7" s="28"/>
      <c r="AP7" s="131"/>
      <c r="AQ7" s="134"/>
      <c r="AR7" s="28"/>
      <c r="AS7" s="134"/>
      <c r="AT7" s="28"/>
      <c r="AU7" s="134"/>
      <c r="AV7" s="131"/>
      <c r="AW7" s="120"/>
      <c r="AX7" s="134"/>
      <c r="AY7" s="134"/>
      <c r="AZ7" s="28"/>
      <c r="BA7" s="28"/>
      <c r="BB7" s="28"/>
      <c r="BC7" s="28"/>
      <c r="BD7" s="28"/>
      <c r="BE7" s="28"/>
      <c r="BF7" s="28"/>
    </row>
    <row r="8" spans="1:58" x14ac:dyDescent="0.25">
      <c r="A8" s="87">
        <v>3</v>
      </c>
      <c r="B8" s="88" t="s">
        <v>514</v>
      </c>
      <c r="C8" s="85" t="s">
        <v>515</v>
      </c>
      <c r="D8" s="86" t="s">
        <v>516</v>
      </c>
      <c r="E8" s="4">
        <v>1</v>
      </c>
      <c r="F8" s="196">
        <f t="shared" ref="F8:F23" si="0">SUM(N8,O8,Q8)</f>
        <v>230</v>
      </c>
      <c r="G8" s="225">
        <f>SUM(H8,J8,K8,L8,M8,N8,O8)-122</f>
        <v>175</v>
      </c>
      <c r="H8" s="39"/>
      <c r="I8" s="210"/>
      <c r="J8" s="71">
        <v>55</v>
      </c>
      <c r="K8" s="165">
        <v>87</v>
      </c>
      <c r="L8" s="3"/>
      <c r="M8" s="4"/>
      <c r="N8" s="25">
        <f t="shared" ref="N8:N23" si="1">SUM(P8,R8,X8,Z8,AE8,AJ10,AK11,AJ10,AK11,AJ8,AO8,AR8,AT8,AF8)</f>
        <v>100</v>
      </c>
      <c r="O8" s="151">
        <f t="shared" ref="O8:O23" si="2">SUM(S8,V8,AB8,AK8,AQ8,AS8,AU8,AX8,AY8,AG8)</f>
        <v>55</v>
      </c>
      <c r="P8" s="116">
        <f t="shared" ref="P8:P23" si="3">SUM(T8,W8,AA8,AC8,AI8,AL8,AN8,AP8,AV8)</f>
        <v>40</v>
      </c>
      <c r="Q8" s="129">
        <f t="shared" ref="Q8:Q23" si="4">SUM(U8,AM8,AW8,Y8,AD8,AH8)</f>
        <v>75</v>
      </c>
      <c r="R8" s="3">
        <v>20</v>
      </c>
      <c r="S8" s="31">
        <v>20</v>
      </c>
      <c r="T8" s="47">
        <v>20</v>
      </c>
      <c r="U8" s="122">
        <v>25</v>
      </c>
      <c r="V8" s="31"/>
      <c r="W8" s="47"/>
      <c r="X8" s="1"/>
      <c r="Y8" s="122"/>
      <c r="Z8" s="1"/>
      <c r="AA8" s="47"/>
      <c r="AB8" s="31">
        <v>20</v>
      </c>
      <c r="AC8" s="47">
        <v>20</v>
      </c>
      <c r="AD8" s="122">
        <v>25</v>
      </c>
      <c r="AE8" s="1">
        <v>20</v>
      </c>
      <c r="AF8" s="6">
        <v>20</v>
      </c>
      <c r="AG8" s="31">
        <v>15</v>
      </c>
      <c r="AH8" s="122">
        <v>25</v>
      </c>
      <c r="AI8" s="47"/>
      <c r="AJ8" s="1"/>
      <c r="AK8" s="31"/>
      <c r="AL8" s="47"/>
      <c r="AM8" s="122"/>
      <c r="AN8" s="47"/>
      <c r="AO8" s="1"/>
      <c r="AP8" s="145"/>
      <c r="AQ8" s="31"/>
      <c r="AR8" s="1"/>
      <c r="AS8" s="31"/>
      <c r="AT8" s="1"/>
      <c r="AU8" s="31"/>
      <c r="AV8" s="47"/>
      <c r="AW8" s="122"/>
      <c r="AX8" s="31"/>
      <c r="AY8" s="31"/>
      <c r="AZ8" s="1"/>
      <c r="BA8" s="1"/>
      <c r="BB8" s="5"/>
      <c r="BC8" s="1"/>
      <c r="BD8" s="1"/>
      <c r="BE8" s="1"/>
      <c r="BF8" s="1"/>
    </row>
    <row r="9" spans="1:58" x14ac:dyDescent="0.25">
      <c r="A9" s="98">
        <v>3</v>
      </c>
      <c r="B9" s="110" t="s">
        <v>517</v>
      </c>
      <c r="C9" s="95" t="s">
        <v>518</v>
      </c>
      <c r="D9" s="100" t="s">
        <v>102</v>
      </c>
      <c r="E9" s="4">
        <v>2</v>
      </c>
      <c r="F9" s="196">
        <f t="shared" si="0"/>
        <v>117</v>
      </c>
      <c r="G9" s="225">
        <f>SUM(H9,J9,K9,L9,M9,N9,O9)-95</f>
        <v>117</v>
      </c>
      <c r="H9" s="39"/>
      <c r="I9" s="210"/>
      <c r="J9" s="71">
        <v>42</v>
      </c>
      <c r="K9" s="165">
        <v>88</v>
      </c>
      <c r="L9" s="3"/>
      <c r="M9" s="4"/>
      <c r="N9" s="25">
        <f t="shared" si="1"/>
        <v>55</v>
      </c>
      <c r="O9" s="151">
        <f t="shared" si="2"/>
        <v>27</v>
      </c>
      <c r="P9" s="116">
        <f t="shared" si="3"/>
        <v>45</v>
      </c>
      <c r="Q9" s="129">
        <f t="shared" si="4"/>
        <v>35</v>
      </c>
      <c r="R9" s="3">
        <v>10</v>
      </c>
      <c r="S9" s="31">
        <v>15</v>
      </c>
      <c r="T9" s="47">
        <v>10</v>
      </c>
      <c r="U9" s="122">
        <v>15</v>
      </c>
      <c r="V9" s="31"/>
      <c r="W9" s="47"/>
      <c r="X9" s="1"/>
      <c r="Y9" s="122"/>
      <c r="Z9" s="1"/>
      <c r="AA9" s="47">
        <v>20</v>
      </c>
      <c r="AB9" s="31">
        <v>12</v>
      </c>
      <c r="AC9" s="47">
        <v>15</v>
      </c>
      <c r="AD9" s="122">
        <v>20</v>
      </c>
      <c r="AE9" s="1"/>
      <c r="AF9" s="6"/>
      <c r="AG9" s="31"/>
      <c r="AH9" s="122"/>
      <c r="AI9" s="47"/>
      <c r="AJ9" s="1"/>
      <c r="AK9" s="31"/>
      <c r="AL9" s="47"/>
      <c r="AM9" s="122"/>
      <c r="AN9" s="47"/>
      <c r="AO9" s="1"/>
      <c r="AP9" s="145"/>
      <c r="AQ9" s="31"/>
      <c r="AR9" s="1"/>
      <c r="AS9" s="31"/>
      <c r="AT9" s="1"/>
      <c r="AU9" s="31"/>
      <c r="AV9" s="47"/>
      <c r="AW9" s="122"/>
      <c r="AX9" s="31"/>
      <c r="AY9" s="31"/>
      <c r="AZ9" s="1"/>
      <c r="BA9" s="1"/>
      <c r="BB9" s="5"/>
      <c r="BC9" s="1"/>
      <c r="BD9" s="1"/>
      <c r="BE9" s="1"/>
      <c r="BF9" s="1"/>
    </row>
    <row r="10" spans="1:58" x14ac:dyDescent="0.25">
      <c r="A10" s="87">
        <v>3</v>
      </c>
      <c r="B10" s="102" t="s">
        <v>646</v>
      </c>
      <c r="C10" s="105" t="s">
        <v>544</v>
      </c>
      <c r="D10" s="106" t="s">
        <v>867</v>
      </c>
      <c r="E10" s="4">
        <v>3</v>
      </c>
      <c r="F10" s="196">
        <f t="shared" si="0"/>
        <v>67</v>
      </c>
      <c r="G10" s="225">
        <f>SUM(H10,J10,K10,L10,M10,N10,O10)</f>
        <v>47</v>
      </c>
      <c r="H10" s="39"/>
      <c r="I10" s="210"/>
      <c r="J10" s="71"/>
      <c r="K10" s="71"/>
      <c r="L10" s="3"/>
      <c r="M10" s="4"/>
      <c r="N10" s="25">
        <f t="shared" si="1"/>
        <v>27</v>
      </c>
      <c r="O10" s="151">
        <f t="shared" si="2"/>
        <v>20</v>
      </c>
      <c r="P10" s="116">
        <f t="shared" si="3"/>
        <v>0</v>
      </c>
      <c r="Q10" s="129">
        <f t="shared" si="4"/>
        <v>20</v>
      </c>
      <c r="R10" s="3"/>
      <c r="S10" s="31"/>
      <c r="T10" s="47"/>
      <c r="U10" s="122"/>
      <c r="V10" s="31"/>
      <c r="W10" s="47"/>
      <c r="X10" s="1"/>
      <c r="Y10" s="122"/>
      <c r="Z10" s="1"/>
      <c r="AA10" s="47"/>
      <c r="AB10" s="31"/>
      <c r="AC10" s="47"/>
      <c r="AD10" s="122"/>
      <c r="AE10" s="1">
        <v>15</v>
      </c>
      <c r="AF10" s="6">
        <v>12</v>
      </c>
      <c r="AG10" s="31">
        <v>20</v>
      </c>
      <c r="AH10" s="122">
        <v>20</v>
      </c>
      <c r="AI10" s="47"/>
      <c r="AJ10" s="1"/>
      <c r="AK10" s="31"/>
      <c r="AL10" s="47"/>
      <c r="AM10" s="122"/>
      <c r="AN10" s="47"/>
      <c r="AO10" s="1"/>
      <c r="AP10" s="145"/>
      <c r="AQ10" s="31"/>
      <c r="AR10" s="1"/>
      <c r="AS10" s="31"/>
      <c r="AT10" s="1"/>
      <c r="AU10" s="31"/>
      <c r="AV10" s="47"/>
      <c r="AW10" s="122"/>
      <c r="AX10" s="31"/>
      <c r="AY10" s="31"/>
      <c r="AZ10" s="1"/>
      <c r="BA10" s="1"/>
      <c r="BB10" s="5"/>
      <c r="BC10" s="1"/>
      <c r="BD10" s="1"/>
      <c r="BE10" s="1"/>
      <c r="BF10" s="1"/>
    </row>
    <row r="11" spans="1:58" x14ac:dyDescent="0.25">
      <c r="A11" s="87">
        <v>3</v>
      </c>
      <c r="B11" s="73" t="s">
        <v>543</v>
      </c>
      <c r="C11" s="74" t="s">
        <v>521</v>
      </c>
      <c r="D11" s="77" t="s">
        <v>46</v>
      </c>
      <c r="E11" s="4">
        <v>4</v>
      </c>
      <c r="F11" s="196">
        <f t="shared" si="0"/>
        <v>57</v>
      </c>
      <c r="G11" s="225">
        <f>SUM(H11,J11,K11,L11,M11,N11,O11)-12</f>
        <v>95</v>
      </c>
      <c r="H11" s="39"/>
      <c r="I11" s="210"/>
      <c r="J11" s="71">
        <v>48</v>
      </c>
      <c r="K11" s="165">
        <v>22</v>
      </c>
      <c r="L11" s="3"/>
      <c r="M11" s="4"/>
      <c r="N11" s="25">
        <f t="shared" si="1"/>
        <v>27</v>
      </c>
      <c r="O11" s="151">
        <f t="shared" si="2"/>
        <v>10</v>
      </c>
      <c r="P11" s="116">
        <f t="shared" si="3"/>
        <v>15</v>
      </c>
      <c r="Q11" s="129">
        <f t="shared" si="4"/>
        <v>20</v>
      </c>
      <c r="R11" s="3">
        <v>12</v>
      </c>
      <c r="S11" s="31">
        <v>10</v>
      </c>
      <c r="T11" s="47">
        <v>15</v>
      </c>
      <c r="U11" s="122">
        <v>20</v>
      </c>
      <c r="V11" s="31"/>
      <c r="W11" s="47"/>
      <c r="X11" s="1"/>
      <c r="Y11" s="122"/>
      <c r="Z11" s="1"/>
      <c r="AA11" s="47"/>
      <c r="AB11" s="31"/>
      <c r="AC11" s="47"/>
      <c r="AD11" s="122"/>
      <c r="AE11" s="1"/>
      <c r="AF11" s="6"/>
      <c r="AG11" s="31"/>
      <c r="AH11" s="122"/>
      <c r="AI11" s="47"/>
      <c r="AJ11" s="1"/>
      <c r="AK11" s="31"/>
      <c r="AL11" s="47"/>
      <c r="AM11" s="122"/>
      <c r="AN11" s="47"/>
      <c r="AO11" s="1"/>
      <c r="AP11" s="145"/>
      <c r="AQ11" s="31"/>
      <c r="AR11" s="1"/>
      <c r="AS11" s="31"/>
      <c r="AT11" s="1"/>
      <c r="AU11" s="31"/>
      <c r="AV11" s="47"/>
      <c r="AW11" s="122"/>
      <c r="AX11" s="31"/>
      <c r="AY11" s="31"/>
      <c r="AZ11" s="1"/>
      <c r="BA11" s="1"/>
      <c r="BB11" s="5"/>
      <c r="BC11" s="1"/>
      <c r="BD11" s="1"/>
      <c r="BE11" s="1"/>
      <c r="BF11" s="1"/>
    </row>
    <row r="12" spans="1:58" x14ac:dyDescent="0.25">
      <c r="A12" s="87">
        <v>3</v>
      </c>
      <c r="B12" s="102" t="s">
        <v>545</v>
      </c>
      <c r="C12" s="105" t="s">
        <v>546</v>
      </c>
      <c r="D12" s="106" t="s">
        <v>833</v>
      </c>
      <c r="E12" s="4">
        <v>6</v>
      </c>
      <c r="F12" s="196">
        <f t="shared" si="0"/>
        <v>57</v>
      </c>
      <c r="G12" s="225">
        <f>SUM(H12,J12,K12,L12,M12,N12,O12)-4</f>
        <v>59</v>
      </c>
      <c r="H12" s="39"/>
      <c r="I12" s="210"/>
      <c r="J12" s="71">
        <v>6</v>
      </c>
      <c r="K12" s="165">
        <v>12</v>
      </c>
      <c r="L12" s="3"/>
      <c r="M12" s="41"/>
      <c r="N12" s="25">
        <f t="shared" si="1"/>
        <v>33</v>
      </c>
      <c r="O12" s="151">
        <f t="shared" si="2"/>
        <v>12</v>
      </c>
      <c r="P12" s="116">
        <f t="shared" si="3"/>
        <v>33</v>
      </c>
      <c r="Q12" s="129">
        <f t="shared" si="4"/>
        <v>12</v>
      </c>
      <c r="R12" s="3"/>
      <c r="S12" s="31">
        <v>12</v>
      </c>
      <c r="T12" s="47">
        <v>10</v>
      </c>
      <c r="U12" s="122">
        <v>12</v>
      </c>
      <c r="V12" s="31"/>
      <c r="W12" s="47"/>
      <c r="X12" s="1"/>
      <c r="Y12" s="122"/>
      <c r="Z12" s="1"/>
      <c r="AA12" s="47">
        <v>8</v>
      </c>
      <c r="AB12" s="31"/>
      <c r="AC12" s="47"/>
      <c r="AD12" s="122"/>
      <c r="AE12" s="1"/>
      <c r="AF12" s="6"/>
      <c r="AG12" s="31"/>
      <c r="AH12" s="122"/>
      <c r="AI12" s="47">
        <v>15</v>
      </c>
      <c r="AJ12" s="1"/>
      <c r="AK12" s="31"/>
      <c r="AL12" s="47"/>
      <c r="AM12" s="122"/>
      <c r="AN12" s="47"/>
      <c r="AO12" s="1"/>
      <c r="AP12" s="145"/>
      <c r="AQ12" s="31"/>
      <c r="AR12" s="1"/>
      <c r="AS12" s="31"/>
      <c r="AT12" s="1"/>
      <c r="AU12" s="31"/>
      <c r="AV12" s="47"/>
      <c r="AW12" s="122"/>
      <c r="AX12" s="31"/>
      <c r="AY12" s="31"/>
      <c r="AZ12" s="1"/>
      <c r="BA12" s="1"/>
      <c r="BB12" s="5"/>
      <c r="BC12" s="1"/>
      <c r="BD12" s="1"/>
      <c r="BE12" s="1"/>
      <c r="BF12" s="1"/>
    </row>
    <row r="13" spans="1:58" x14ac:dyDescent="0.25">
      <c r="A13" s="87">
        <v>3</v>
      </c>
      <c r="B13" s="102" t="s">
        <v>524</v>
      </c>
      <c r="C13" s="85" t="s">
        <v>525</v>
      </c>
      <c r="D13" s="86" t="s">
        <v>102</v>
      </c>
      <c r="E13" s="4">
        <v>5</v>
      </c>
      <c r="F13" s="196">
        <f t="shared" si="0"/>
        <v>55</v>
      </c>
      <c r="G13" s="225">
        <f>SUM(H13,J13,K13,L13,M13,N13,O13)-32</f>
        <v>42</v>
      </c>
      <c r="H13" s="39"/>
      <c r="I13" s="210"/>
      <c r="J13" s="71">
        <v>2</v>
      </c>
      <c r="K13" s="189">
        <v>17</v>
      </c>
      <c r="L13" s="3"/>
      <c r="M13" s="4"/>
      <c r="N13" s="25">
        <f t="shared" si="1"/>
        <v>20</v>
      </c>
      <c r="O13" s="151">
        <f t="shared" si="2"/>
        <v>35</v>
      </c>
      <c r="P13" s="116">
        <f t="shared" si="3"/>
        <v>10</v>
      </c>
      <c r="Q13" s="129">
        <f t="shared" si="4"/>
        <v>0</v>
      </c>
      <c r="R13" s="3"/>
      <c r="S13" s="31"/>
      <c r="T13" s="47"/>
      <c r="U13" s="122"/>
      <c r="V13" s="31">
        <v>20</v>
      </c>
      <c r="W13" s="47">
        <v>10</v>
      </c>
      <c r="X13" s="1">
        <v>10</v>
      </c>
      <c r="Y13" s="122"/>
      <c r="Z13" s="1"/>
      <c r="AA13" s="47"/>
      <c r="AB13" s="31">
        <v>15</v>
      </c>
      <c r="AC13" s="47"/>
      <c r="AD13" s="122"/>
      <c r="AE13" s="1"/>
      <c r="AF13" s="6"/>
      <c r="AG13" s="31"/>
      <c r="AH13" s="122"/>
      <c r="AI13" s="47"/>
      <c r="AJ13" s="1"/>
      <c r="AK13" s="31"/>
      <c r="AL13" s="47"/>
      <c r="AM13" s="122"/>
      <c r="AN13" s="47"/>
      <c r="AO13" s="1"/>
      <c r="AP13" s="145"/>
      <c r="AQ13" s="31"/>
      <c r="AR13" s="1"/>
      <c r="AS13" s="31"/>
      <c r="AT13" s="1"/>
      <c r="AU13" s="31"/>
      <c r="AV13" s="47"/>
      <c r="AW13" s="122"/>
      <c r="AX13" s="31"/>
      <c r="AY13" s="31"/>
      <c r="AZ13" s="1"/>
      <c r="BA13" s="1"/>
      <c r="BB13" s="5"/>
      <c r="BC13" s="1"/>
      <c r="BD13" s="1"/>
      <c r="BE13" s="1"/>
      <c r="BF13" s="1"/>
    </row>
    <row r="14" spans="1:58" x14ac:dyDescent="0.25">
      <c r="A14" s="87">
        <v>3</v>
      </c>
      <c r="B14" s="102" t="s">
        <v>587</v>
      </c>
      <c r="C14" s="85" t="s">
        <v>588</v>
      </c>
      <c r="D14" s="86" t="s">
        <v>102</v>
      </c>
      <c r="E14" s="4">
        <v>7</v>
      </c>
      <c r="F14" s="196">
        <f t="shared" si="0"/>
        <v>40</v>
      </c>
      <c r="G14" s="225">
        <f>SUM(H14,J14,K14,L14,M14,N14,O14)</f>
        <v>30</v>
      </c>
      <c r="H14" s="39"/>
      <c r="I14" s="210"/>
      <c r="J14" s="71"/>
      <c r="K14" s="71"/>
      <c r="L14" s="3"/>
      <c r="M14" s="4"/>
      <c r="N14" s="25">
        <f t="shared" si="1"/>
        <v>18</v>
      </c>
      <c r="O14" s="198">
        <f t="shared" si="2"/>
        <v>12</v>
      </c>
      <c r="P14" s="116">
        <f t="shared" si="3"/>
        <v>0</v>
      </c>
      <c r="Q14" s="129">
        <f t="shared" si="4"/>
        <v>10</v>
      </c>
      <c r="R14" s="3"/>
      <c r="S14" s="31"/>
      <c r="T14" s="47"/>
      <c r="U14" s="122"/>
      <c r="V14" s="31"/>
      <c r="W14" s="47"/>
      <c r="X14" s="1"/>
      <c r="Y14" s="122"/>
      <c r="Z14" s="1"/>
      <c r="AA14" s="47"/>
      <c r="AB14" s="31"/>
      <c r="AC14" s="47"/>
      <c r="AD14" s="122"/>
      <c r="AE14" s="1">
        <v>8</v>
      </c>
      <c r="AF14" s="6">
        <v>10</v>
      </c>
      <c r="AG14" s="31">
        <v>12</v>
      </c>
      <c r="AH14" s="122">
        <v>10</v>
      </c>
      <c r="AI14" s="47"/>
      <c r="AJ14" s="1"/>
      <c r="AK14" s="31"/>
      <c r="AL14" s="47"/>
      <c r="AM14" s="122"/>
      <c r="AN14" s="47"/>
      <c r="AO14" s="1"/>
      <c r="AP14" s="145"/>
      <c r="AQ14" s="31"/>
      <c r="AR14" s="1"/>
      <c r="AS14" s="31"/>
      <c r="AT14" s="1"/>
      <c r="AU14" s="31"/>
      <c r="AV14" s="47"/>
      <c r="AW14" s="122"/>
      <c r="AX14" s="31"/>
      <c r="AY14" s="31"/>
      <c r="AZ14" s="1"/>
      <c r="BA14" s="1"/>
      <c r="BB14" s="5"/>
      <c r="BC14" s="1"/>
      <c r="BD14" s="1"/>
      <c r="BE14" s="1"/>
      <c r="BF14" s="1"/>
    </row>
    <row r="15" spans="1:58" x14ac:dyDescent="0.25">
      <c r="A15" s="107">
        <v>3</v>
      </c>
      <c r="B15" s="102" t="s">
        <v>530</v>
      </c>
      <c r="C15" s="105" t="s">
        <v>531</v>
      </c>
      <c r="D15" s="106" t="s">
        <v>64</v>
      </c>
      <c r="E15" s="4">
        <v>8</v>
      </c>
      <c r="F15" s="196">
        <f t="shared" si="0"/>
        <v>27</v>
      </c>
      <c r="G15" s="225">
        <f>SUM(H15,J15,K15,L15,M15,N15,O15)</f>
        <v>47</v>
      </c>
      <c r="H15" s="39"/>
      <c r="I15" s="210"/>
      <c r="J15" s="71">
        <v>20</v>
      </c>
      <c r="K15" s="71">
        <v>0</v>
      </c>
      <c r="L15" s="3"/>
      <c r="M15" s="4"/>
      <c r="N15" s="25">
        <f t="shared" si="1"/>
        <v>15</v>
      </c>
      <c r="O15" s="198">
        <f t="shared" si="2"/>
        <v>12</v>
      </c>
      <c r="P15" s="116">
        <f t="shared" si="3"/>
        <v>0</v>
      </c>
      <c r="Q15" s="129">
        <f t="shared" si="4"/>
        <v>0</v>
      </c>
      <c r="R15" s="3">
        <v>15</v>
      </c>
      <c r="S15" s="31">
        <v>12</v>
      </c>
      <c r="T15" s="47"/>
      <c r="U15" s="122"/>
      <c r="V15" s="31"/>
      <c r="W15" s="47"/>
      <c r="X15" s="1"/>
      <c r="Y15" s="122"/>
      <c r="Z15" s="1"/>
      <c r="AA15" s="47"/>
      <c r="AB15" s="31"/>
      <c r="AC15" s="47"/>
      <c r="AD15" s="122"/>
      <c r="AE15" s="1"/>
      <c r="AF15" s="6"/>
      <c r="AG15" s="31"/>
      <c r="AH15" s="122"/>
      <c r="AI15" s="47"/>
      <c r="AJ15" s="1"/>
      <c r="AK15" s="31"/>
      <c r="AL15" s="47"/>
      <c r="AM15" s="122"/>
      <c r="AN15" s="47"/>
      <c r="AO15" s="1"/>
      <c r="AP15" s="145"/>
      <c r="AQ15" s="31"/>
      <c r="AR15" s="1"/>
      <c r="AS15" s="31"/>
      <c r="AT15" s="1"/>
      <c r="AU15" s="31"/>
      <c r="AV15" s="47"/>
      <c r="AW15" s="122"/>
      <c r="AX15" s="31"/>
      <c r="AY15" s="31"/>
      <c r="AZ15" s="1"/>
      <c r="BA15" s="1"/>
      <c r="BB15" s="5"/>
      <c r="BC15" s="1"/>
      <c r="BD15" s="1"/>
      <c r="BE15" s="1"/>
      <c r="BF15" s="1"/>
    </row>
    <row r="16" spans="1:58" x14ac:dyDescent="0.25">
      <c r="A16" s="107">
        <v>3</v>
      </c>
      <c r="B16" s="89" t="s">
        <v>519</v>
      </c>
      <c r="C16" s="85" t="s">
        <v>520</v>
      </c>
      <c r="D16" s="86" t="s">
        <v>210</v>
      </c>
      <c r="E16" s="4">
        <v>9</v>
      </c>
      <c r="F16" s="196">
        <f t="shared" si="0"/>
        <v>20</v>
      </c>
      <c r="G16" s="225">
        <f>SUM(H16,J16,K16,L16,M16,N16,O16)-20</f>
        <v>44</v>
      </c>
      <c r="H16" s="39"/>
      <c r="I16" s="210"/>
      <c r="J16" s="71">
        <v>4</v>
      </c>
      <c r="K16" s="165">
        <v>40</v>
      </c>
      <c r="L16" s="3"/>
      <c r="M16" s="4"/>
      <c r="N16" s="25">
        <f t="shared" si="1"/>
        <v>20</v>
      </c>
      <c r="O16" s="198">
        <f t="shared" si="2"/>
        <v>0</v>
      </c>
      <c r="P16" s="116">
        <f t="shared" si="3"/>
        <v>0</v>
      </c>
      <c r="Q16" s="129">
        <f t="shared" si="4"/>
        <v>0</v>
      </c>
      <c r="R16" s="3"/>
      <c r="S16" s="31"/>
      <c r="T16" s="47"/>
      <c r="U16" s="122"/>
      <c r="V16" s="31"/>
      <c r="W16" s="47"/>
      <c r="X16" s="1"/>
      <c r="Y16" s="122"/>
      <c r="Z16" s="1">
        <v>20</v>
      </c>
      <c r="AA16" s="47"/>
      <c r="AB16" s="31"/>
      <c r="AC16" s="47"/>
      <c r="AD16" s="122"/>
      <c r="AE16" s="1"/>
      <c r="AF16" s="6"/>
      <c r="AG16" s="31"/>
      <c r="AH16" s="122"/>
      <c r="AI16" s="47"/>
      <c r="AJ16" s="1"/>
      <c r="AK16" s="31"/>
      <c r="AL16" s="47"/>
      <c r="AM16" s="122"/>
      <c r="AN16" s="47"/>
      <c r="AO16" s="1"/>
      <c r="AP16" s="145"/>
      <c r="AQ16" s="31"/>
      <c r="AR16" s="1"/>
      <c r="AS16" s="31"/>
      <c r="AT16" s="1"/>
      <c r="AU16" s="31"/>
      <c r="AV16" s="47"/>
      <c r="AW16" s="122"/>
      <c r="AX16" s="31"/>
      <c r="AY16" s="31"/>
      <c r="AZ16" s="1"/>
      <c r="BA16" s="1"/>
      <c r="BB16" s="5"/>
      <c r="BC16" s="1"/>
      <c r="BD16" s="1"/>
      <c r="BE16" s="1"/>
      <c r="BF16" s="1"/>
    </row>
    <row r="17" spans="1:58" x14ac:dyDescent="0.25">
      <c r="A17" s="97">
        <v>3</v>
      </c>
      <c r="B17" s="88" t="s">
        <v>535</v>
      </c>
      <c r="C17" s="85" t="s">
        <v>536</v>
      </c>
      <c r="D17" s="86" t="s">
        <v>537</v>
      </c>
      <c r="E17" s="4">
        <v>10</v>
      </c>
      <c r="F17" s="196">
        <f t="shared" si="0"/>
        <v>8</v>
      </c>
      <c r="G17" s="225">
        <f>SUM(H17,J17,K17,L17,M17,N17,O17)</f>
        <v>20</v>
      </c>
      <c r="H17" s="39"/>
      <c r="I17" s="210"/>
      <c r="J17" s="71">
        <v>0</v>
      </c>
      <c r="K17" s="71">
        <v>12</v>
      </c>
      <c r="L17" s="3"/>
      <c r="M17" s="4"/>
      <c r="N17" s="25">
        <f t="shared" si="1"/>
        <v>0</v>
      </c>
      <c r="O17" s="198">
        <f t="shared" si="2"/>
        <v>8</v>
      </c>
      <c r="P17" s="116">
        <f t="shared" si="3"/>
        <v>0</v>
      </c>
      <c r="Q17" s="129">
        <f t="shared" si="4"/>
        <v>0</v>
      </c>
      <c r="R17" s="3"/>
      <c r="S17" s="31"/>
      <c r="T17" s="47"/>
      <c r="U17" s="122"/>
      <c r="V17" s="31"/>
      <c r="W17" s="47"/>
      <c r="X17" s="1"/>
      <c r="Y17" s="122"/>
      <c r="Z17" s="1"/>
      <c r="AA17" s="47"/>
      <c r="AB17" s="31">
        <v>8</v>
      </c>
      <c r="AC17" s="47"/>
      <c r="AD17" s="122"/>
      <c r="AE17" s="1"/>
      <c r="AF17" s="6"/>
      <c r="AG17" s="31"/>
      <c r="AH17" s="122"/>
      <c r="AI17" s="47"/>
      <c r="AJ17" s="1"/>
      <c r="AK17" s="31"/>
      <c r="AL17" s="47"/>
      <c r="AM17" s="122"/>
      <c r="AN17" s="47"/>
      <c r="AO17" s="1"/>
      <c r="AP17" s="145"/>
      <c r="AQ17" s="31"/>
      <c r="AR17" s="1"/>
      <c r="AS17" s="31"/>
      <c r="AT17" s="1"/>
      <c r="AU17" s="31"/>
      <c r="AV17" s="47"/>
      <c r="AW17" s="122"/>
      <c r="AX17" s="31"/>
      <c r="AY17" s="31"/>
      <c r="AZ17" s="1"/>
      <c r="BA17" s="1"/>
      <c r="BB17" s="5"/>
      <c r="BC17" s="1"/>
      <c r="BD17" s="1"/>
      <c r="BE17" s="1"/>
      <c r="BF17" s="1"/>
    </row>
    <row r="18" spans="1:58" x14ac:dyDescent="0.25">
      <c r="A18" s="87">
        <v>3</v>
      </c>
      <c r="B18" s="89" t="s">
        <v>540</v>
      </c>
      <c r="C18" s="85" t="s">
        <v>541</v>
      </c>
      <c r="D18" s="86" t="s">
        <v>195</v>
      </c>
      <c r="E18" s="4">
        <v>10</v>
      </c>
      <c r="F18" s="196">
        <f t="shared" si="0"/>
        <v>8</v>
      </c>
      <c r="G18" s="225">
        <f>SUM(H18,J18,K18,L18,M18,N18,O18)</f>
        <v>8</v>
      </c>
      <c r="H18" s="39"/>
      <c r="I18" s="210"/>
      <c r="J18" s="71">
        <v>0</v>
      </c>
      <c r="K18" s="71">
        <v>0</v>
      </c>
      <c r="L18" s="3"/>
      <c r="M18" s="4"/>
      <c r="N18" s="25">
        <f t="shared" si="1"/>
        <v>8</v>
      </c>
      <c r="O18" s="198">
        <f t="shared" si="2"/>
        <v>0</v>
      </c>
      <c r="P18" s="116">
        <f t="shared" si="3"/>
        <v>8</v>
      </c>
      <c r="Q18" s="129">
        <f t="shared" si="4"/>
        <v>0</v>
      </c>
      <c r="R18" s="3"/>
      <c r="S18" s="31"/>
      <c r="T18" s="47"/>
      <c r="U18" s="122"/>
      <c r="V18" s="31"/>
      <c r="W18" s="47"/>
      <c r="X18" s="1"/>
      <c r="Y18" s="122"/>
      <c r="Z18" s="1"/>
      <c r="AA18" s="47"/>
      <c r="AB18" s="31"/>
      <c r="AC18" s="47"/>
      <c r="AD18" s="122"/>
      <c r="AE18" s="1"/>
      <c r="AF18" s="6"/>
      <c r="AG18" s="31"/>
      <c r="AH18" s="122"/>
      <c r="AI18" s="47">
        <v>8</v>
      </c>
      <c r="AJ18" s="1"/>
      <c r="AK18" s="31"/>
      <c r="AL18" s="47"/>
      <c r="AM18" s="122"/>
      <c r="AN18" s="47"/>
      <c r="AO18" s="1"/>
      <c r="AP18" s="145"/>
      <c r="AQ18" s="31"/>
      <c r="AR18" s="1"/>
      <c r="AS18" s="31"/>
      <c r="AT18" s="1"/>
      <c r="AU18" s="31"/>
      <c r="AV18" s="47"/>
      <c r="AW18" s="122"/>
      <c r="AX18" s="31"/>
      <c r="AY18" s="31"/>
      <c r="AZ18" s="1"/>
      <c r="BA18" s="1"/>
      <c r="BB18" s="5"/>
      <c r="BC18" s="1"/>
      <c r="BD18" s="1"/>
      <c r="BE18" s="1"/>
      <c r="BF18" s="1"/>
    </row>
    <row r="19" spans="1:58" x14ac:dyDescent="0.25">
      <c r="A19" s="78">
        <v>3</v>
      </c>
      <c r="B19" s="90" t="s">
        <v>522</v>
      </c>
      <c r="C19" s="96" t="s">
        <v>523</v>
      </c>
      <c r="D19" s="99" t="s">
        <v>45</v>
      </c>
      <c r="E19" s="4"/>
      <c r="F19" s="196">
        <f t="shared" si="0"/>
        <v>0</v>
      </c>
      <c r="G19" s="225">
        <f>SUM(H19,J19,K19,L19,M19,N19,O19)</f>
        <v>24</v>
      </c>
      <c r="H19" s="39"/>
      <c r="I19" s="210"/>
      <c r="J19" s="71">
        <v>14</v>
      </c>
      <c r="K19" s="71">
        <v>10</v>
      </c>
      <c r="L19" s="3"/>
      <c r="M19" s="4"/>
      <c r="N19" s="25">
        <f t="shared" si="1"/>
        <v>0</v>
      </c>
      <c r="O19" s="198">
        <f t="shared" si="2"/>
        <v>0</v>
      </c>
      <c r="P19" s="116">
        <f t="shared" si="3"/>
        <v>0</v>
      </c>
      <c r="Q19" s="129">
        <f t="shared" si="4"/>
        <v>0</v>
      </c>
      <c r="R19" s="3"/>
      <c r="S19" s="31"/>
      <c r="T19" s="47"/>
      <c r="U19" s="122"/>
      <c r="V19" s="31"/>
      <c r="W19" s="47"/>
      <c r="X19" s="1"/>
      <c r="Y19" s="122"/>
      <c r="Z19" s="1"/>
      <c r="AA19" s="47"/>
      <c r="AB19" s="31"/>
      <c r="AC19" s="47"/>
      <c r="AD19" s="122"/>
      <c r="AE19" s="1"/>
      <c r="AF19" s="6"/>
      <c r="AG19" s="31"/>
      <c r="AH19" s="122"/>
      <c r="AI19" s="47"/>
      <c r="AJ19" s="1"/>
      <c r="AK19" s="31"/>
      <c r="AL19" s="47"/>
      <c r="AM19" s="122"/>
      <c r="AN19" s="47"/>
      <c r="AO19" s="1"/>
      <c r="AP19" s="145"/>
      <c r="AQ19" s="31"/>
      <c r="AR19" s="1"/>
      <c r="AS19" s="31"/>
      <c r="AT19" s="1"/>
      <c r="AU19" s="31"/>
      <c r="AV19" s="47"/>
      <c r="AW19" s="122"/>
      <c r="AX19" s="31"/>
      <c r="AY19" s="31"/>
      <c r="AZ19" s="1"/>
      <c r="BA19" s="1"/>
      <c r="BB19" s="5"/>
      <c r="BC19" s="1"/>
      <c r="BD19" s="1"/>
      <c r="BE19" s="1"/>
      <c r="BF19" s="1"/>
    </row>
    <row r="20" spans="1:58" x14ac:dyDescent="0.25">
      <c r="A20" s="84">
        <v>3</v>
      </c>
      <c r="B20" s="110" t="s">
        <v>526</v>
      </c>
      <c r="C20" s="105" t="s">
        <v>527</v>
      </c>
      <c r="D20" s="106" t="s">
        <v>46</v>
      </c>
      <c r="E20" s="4"/>
      <c r="F20" s="196">
        <f t="shared" si="0"/>
        <v>0</v>
      </c>
      <c r="G20" s="225">
        <f>SUM(H20,J20,K20,L20,M20,N20,O20)-6</f>
        <v>22</v>
      </c>
      <c r="H20" s="39"/>
      <c r="I20" s="210"/>
      <c r="J20" s="71">
        <v>2</v>
      </c>
      <c r="K20" s="165">
        <v>26</v>
      </c>
      <c r="L20" s="3"/>
      <c r="M20" s="4"/>
      <c r="N20" s="25">
        <f t="shared" si="1"/>
        <v>0</v>
      </c>
      <c r="O20" s="198">
        <f t="shared" si="2"/>
        <v>0</v>
      </c>
      <c r="P20" s="116">
        <f t="shared" si="3"/>
        <v>0</v>
      </c>
      <c r="Q20" s="129">
        <f t="shared" si="4"/>
        <v>0</v>
      </c>
      <c r="R20" s="3"/>
      <c r="S20" s="31"/>
      <c r="T20" s="47"/>
      <c r="U20" s="122"/>
      <c r="V20" s="31"/>
      <c r="W20" s="47"/>
      <c r="X20" s="1"/>
      <c r="Y20" s="122"/>
      <c r="Z20" s="1"/>
      <c r="AA20" s="47"/>
      <c r="AB20" s="31"/>
      <c r="AC20" s="47"/>
      <c r="AD20" s="122"/>
      <c r="AE20" s="1"/>
      <c r="AF20" s="6"/>
      <c r="AG20" s="31"/>
      <c r="AH20" s="122"/>
      <c r="AI20" s="47"/>
      <c r="AJ20" s="1"/>
      <c r="AK20" s="31"/>
      <c r="AL20" s="47"/>
      <c r="AM20" s="122"/>
      <c r="AN20" s="47"/>
      <c r="AO20" s="1"/>
      <c r="AP20" s="145"/>
      <c r="AQ20" s="31"/>
      <c r="AR20" s="1"/>
      <c r="AS20" s="31"/>
      <c r="AT20" s="1"/>
      <c r="AU20" s="31"/>
      <c r="AV20" s="47"/>
      <c r="AW20" s="122"/>
      <c r="AX20" s="31"/>
      <c r="AY20" s="31"/>
      <c r="AZ20" s="1"/>
      <c r="BA20" s="1"/>
      <c r="BB20" s="5"/>
      <c r="BC20" s="1"/>
      <c r="BD20" s="1"/>
      <c r="BE20" s="1"/>
      <c r="BF20" s="1"/>
    </row>
    <row r="21" spans="1:58" s="50" customFormat="1" x14ac:dyDescent="0.25">
      <c r="A21" s="91">
        <v>3</v>
      </c>
      <c r="B21" s="102" t="s">
        <v>528</v>
      </c>
      <c r="C21" s="105" t="s">
        <v>529</v>
      </c>
      <c r="D21" s="106" t="s">
        <v>64</v>
      </c>
      <c r="E21" s="4"/>
      <c r="F21" s="196">
        <f t="shared" si="0"/>
        <v>0</v>
      </c>
      <c r="G21" s="225">
        <f>SUM(H21,J21,K21,L21,M21,N21,O21)</f>
        <v>35</v>
      </c>
      <c r="H21" s="39"/>
      <c r="I21" s="210"/>
      <c r="J21" s="71">
        <v>20</v>
      </c>
      <c r="K21" s="71">
        <v>15</v>
      </c>
      <c r="L21" s="76"/>
      <c r="M21" s="4"/>
      <c r="N21" s="25">
        <f t="shared" si="1"/>
        <v>0</v>
      </c>
      <c r="O21" s="198">
        <f t="shared" si="2"/>
        <v>0</v>
      </c>
      <c r="P21" s="116">
        <f t="shared" si="3"/>
        <v>0</v>
      </c>
      <c r="Q21" s="129">
        <f t="shared" si="4"/>
        <v>0</v>
      </c>
      <c r="R21" s="76"/>
      <c r="S21" s="31"/>
      <c r="T21" s="47"/>
      <c r="U21" s="122"/>
      <c r="V21" s="31"/>
      <c r="W21" s="47"/>
      <c r="X21" s="109"/>
      <c r="Y21" s="122"/>
      <c r="Z21" s="109"/>
      <c r="AA21" s="47"/>
      <c r="AB21" s="31"/>
      <c r="AC21" s="47"/>
      <c r="AD21" s="122"/>
      <c r="AE21" s="109"/>
      <c r="AF21" s="6"/>
      <c r="AG21" s="31"/>
      <c r="AH21" s="122"/>
      <c r="AI21" s="47"/>
      <c r="AJ21" s="109"/>
      <c r="AK21" s="31"/>
      <c r="AL21" s="47"/>
      <c r="AM21" s="122"/>
      <c r="AN21" s="47"/>
      <c r="AO21" s="109"/>
      <c r="AP21" s="145"/>
      <c r="AQ21" s="31"/>
      <c r="AR21" s="109"/>
      <c r="AS21" s="31"/>
      <c r="AT21" s="109"/>
      <c r="AU21" s="31"/>
      <c r="AV21" s="47"/>
      <c r="AW21" s="122"/>
      <c r="AX21" s="31"/>
      <c r="AY21" s="31"/>
      <c r="AZ21" s="109"/>
      <c r="BA21" s="109"/>
      <c r="BB21" s="5"/>
      <c r="BC21" s="109"/>
      <c r="BD21" s="109"/>
      <c r="BE21" s="109"/>
      <c r="BF21" s="109"/>
    </row>
    <row r="22" spans="1:58" s="50" customFormat="1" x14ac:dyDescent="0.25">
      <c r="A22" s="91">
        <v>3</v>
      </c>
      <c r="B22" s="102" t="s">
        <v>532</v>
      </c>
      <c r="C22" s="105" t="s">
        <v>533</v>
      </c>
      <c r="D22" s="106" t="s">
        <v>534</v>
      </c>
      <c r="E22" s="4"/>
      <c r="F22" s="196">
        <f t="shared" si="0"/>
        <v>0</v>
      </c>
      <c r="G22" s="225">
        <f>SUM(H22,J22,K22,L22,M22,N22,O22)</f>
        <v>15</v>
      </c>
      <c r="H22" s="39"/>
      <c r="I22" s="210"/>
      <c r="J22" s="71">
        <v>15</v>
      </c>
      <c r="K22" s="71">
        <v>0</v>
      </c>
      <c r="L22" s="76"/>
      <c r="M22" s="4"/>
      <c r="N22" s="25">
        <f t="shared" si="1"/>
        <v>0</v>
      </c>
      <c r="O22" s="198">
        <f t="shared" si="2"/>
        <v>0</v>
      </c>
      <c r="P22" s="116">
        <f t="shared" si="3"/>
        <v>0</v>
      </c>
      <c r="Q22" s="129">
        <f t="shared" si="4"/>
        <v>0</v>
      </c>
      <c r="R22" s="76"/>
      <c r="S22" s="31"/>
      <c r="T22" s="47"/>
      <c r="U22" s="122"/>
      <c r="V22" s="31"/>
      <c r="W22" s="47"/>
      <c r="X22" s="109"/>
      <c r="Y22" s="122"/>
      <c r="Z22" s="109"/>
      <c r="AA22" s="47"/>
      <c r="AB22" s="31"/>
      <c r="AC22" s="47"/>
      <c r="AD22" s="122"/>
      <c r="AE22" s="109"/>
      <c r="AF22" s="6"/>
      <c r="AG22" s="31"/>
      <c r="AH22" s="122"/>
      <c r="AI22" s="47"/>
      <c r="AJ22" s="109"/>
      <c r="AK22" s="31"/>
      <c r="AL22" s="47"/>
      <c r="AM22" s="122"/>
      <c r="AN22" s="47"/>
      <c r="AO22" s="109"/>
      <c r="AP22" s="145"/>
      <c r="AQ22" s="31"/>
      <c r="AR22" s="109"/>
      <c r="AS22" s="31"/>
      <c r="AT22" s="109"/>
      <c r="AU22" s="31"/>
      <c r="AV22" s="47"/>
      <c r="AW22" s="122"/>
      <c r="AX22" s="31"/>
      <c r="AY22" s="31"/>
      <c r="AZ22" s="109"/>
      <c r="BA22" s="109"/>
      <c r="BB22" s="5"/>
      <c r="BC22" s="109"/>
      <c r="BD22" s="109"/>
      <c r="BE22" s="109"/>
      <c r="BF22" s="109"/>
    </row>
    <row r="23" spans="1:58" x14ac:dyDescent="0.25">
      <c r="A23" s="97">
        <v>3</v>
      </c>
      <c r="B23" s="102" t="s">
        <v>538</v>
      </c>
      <c r="C23" s="85" t="s">
        <v>539</v>
      </c>
      <c r="D23" s="86" t="s">
        <v>50</v>
      </c>
      <c r="E23" s="4"/>
      <c r="F23" s="196">
        <f t="shared" si="0"/>
        <v>0</v>
      </c>
      <c r="G23" s="225">
        <f>SUM(H23,J23,K23,L23,M23,N23,O23)</f>
        <v>0</v>
      </c>
      <c r="H23" s="39"/>
      <c r="I23" s="210"/>
      <c r="J23" s="71">
        <v>0</v>
      </c>
      <c r="K23" s="71">
        <v>0</v>
      </c>
      <c r="L23" s="3"/>
      <c r="M23" s="4"/>
      <c r="N23" s="25">
        <f t="shared" si="1"/>
        <v>0</v>
      </c>
      <c r="O23" s="198">
        <f t="shared" si="2"/>
        <v>0</v>
      </c>
      <c r="P23" s="116">
        <f t="shared" si="3"/>
        <v>0</v>
      </c>
      <c r="Q23" s="129">
        <f t="shared" si="4"/>
        <v>0</v>
      </c>
      <c r="R23" s="3"/>
      <c r="S23" s="31"/>
      <c r="T23" s="47"/>
      <c r="U23" s="122"/>
      <c r="V23" s="31"/>
      <c r="W23" s="47"/>
      <c r="X23" s="1"/>
      <c r="Y23" s="122"/>
      <c r="Z23" s="1"/>
      <c r="AA23" s="47"/>
      <c r="AB23" s="31"/>
      <c r="AC23" s="47"/>
      <c r="AD23" s="122"/>
      <c r="AE23" s="1"/>
      <c r="AF23" s="6"/>
      <c r="AG23" s="31"/>
      <c r="AH23" s="122"/>
      <c r="AI23" s="47"/>
      <c r="AJ23" s="1"/>
      <c r="AK23" s="31"/>
      <c r="AL23" s="47"/>
      <c r="AM23" s="122"/>
      <c r="AN23" s="47"/>
      <c r="AO23" s="1"/>
      <c r="AP23" s="145"/>
      <c r="AQ23" s="31"/>
      <c r="AR23" s="1"/>
      <c r="AS23" s="31"/>
      <c r="AT23" s="1"/>
      <c r="AU23" s="31"/>
      <c r="AV23" s="47"/>
      <c r="AW23" s="122"/>
      <c r="AX23" s="31"/>
      <c r="AY23" s="31"/>
      <c r="AZ23" s="1"/>
      <c r="BA23" s="1"/>
      <c r="BB23" s="5"/>
      <c r="BC23" s="1"/>
      <c r="BD23" s="1"/>
      <c r="BE23" s="1"/>
      <c r="BF23" s="1"/>
    </row>
    <row r="24" spans="1:58" x14ac:dyDescent="0.25">
      <c r="A24" s="28"/>
      <c r="B24" s="28"/>
      <c r="C24" s="28"/>
      <c r="D24" s="28"/>
      <c r="E24" s="28"/>
      <c r="F24" s="195"/>
      <c r="G24" s="226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134"/>
      <c r="T24" s="131"/>
      <c r="U24" s="120"/>
      <c r="V24" s="134"/>
      <c r="W24" s="131"/>
      <c r="X24" s="28"/>
      <c r="Y24" s="120"/>
      <c r="Z24" s="28"/>
      <c r="AA24" s="131"/>
      <c r="AB24" s="134"/>
      <c r="AC24" s="131"/>
      <c r="AD24" s="131"/>
      <c r="AE24" s="28"/>
      <c r="AF24" s="186"/>
      <c r="AG24" s="134"/>
      <c r="AH24" s="120"/>
      <c r="AI24" s="131"/>
      <c r="AJ24" s="28"/>
      <c r="AK24" s="134"/>
      <c r="AL24" s="131"/>
      <c r="AM24" s="120"/>
      <c r="AN24" s="131"/>
      <c r="AO24" s="28"/>
      <c r="AP24" s="131"/>
      <c r="AQ24" s="134"/>
      <c r="AR24" s="28"/>
      <c r="AS24" s="134"/>
      <c r="AT24" s="28"/>
      <c r="AU24" s="134"/>
      <c r="AV24" s="131"/>
      <c r="AW24" s="120"/>
      <c r="AX24" s="134"/>
      <c r="AY24" s="134"/>
      <c r="AZ24" s="28"/>
      <c r="BA24" s="28"/>
      <c r="BB24" s="28"/>
      <c r="BC24" s="28"/>
      <c r="BD24" s="28"/>
      <c r="BE24" s="28"/>
      <c r="BF24" s="28"/>
    </row>
    <row r="25" spans="1:58" x14ac:dyDescent="0.25">
      <c r="A25" s="98">
        <v>4</v>
      </c>
      <c r="B25" s="103" t="s">
        <v>556</v>
      </c>
      <c r="C25" s="96" t="s">
        <v>557</v>
      </c>
      <c r="D25" s="203" t="s">
        <v>403</v>
      </c>
      <c r="E25" s="4">
        <v>1</v>
      </c>
      <c r="F25" s="196">
        <f t="shared" ref="F25:F33" si="5">SUM(N25,O25,Q25)</f>
        <v>60</v>
      </c>
      <c r="G25" s="225">
        <f t="shared" ref="G25:G33" si="6">SUM(H25,J25,K25,L25,M25,N25,O25,I25)</f>
        <v>37</v>
      </c>
      <c r="H25" s="39"/>
      <c r="I25" s="210"/>
      <c r="J25" s="71"/>
      <c r="K25" s="71"/>
      <c r="L25" s="76"/>
      <c r="M25" s="4"/>
      <c r="N25" s="25">
        <f>SUM(P25,R25,X25,Z25,AE25,AJ10,AK26,AJ10,AK26,AJ25,AO25,AR25,AT25,AF25)</f>
        <v>25</v>
      </c>
      <c r="O25" s="135">
        <f>SUM(S25,V25,AB25,AK25,AQ25,AS25,AU25,AX25,AY25,AG24)</f>
        <v>12</v>
      </c>
      <c r="P25" s="116">
        <f t="shared" ref="P25:P33" si="7">SUM(T25,W25,AA25,AC25,AI25,AL25,AN25,AP25,AV25)</f>
        <v>10</v>
      </c>
      <c r="Q25" s="129">
        <f t="shared" ref="Q25:Q33" si="8">SUM(U25,AM25,AW25,Y25,AD25)</f>
        <v>23</v>
      </c>
      <c r="R25" s="76">
        <v>15</v>
      </c>
      <c r="S25" s="31"/>
      <c r="T25" s="47"/>
      <c r="U25" s="122">
        <v>8</v>
      </c>
      <c r="V25" s="31"/>
      <c r="W25" s="47"/>
      <c r="X25" s="1"/>
      <c r="Y25" s="122"/>
      <c r="Z25" s="1"/>
      <c r="AA25" s="47">
        <v>2</v>
      </c>
      <c r="AB25" s="31">
        <v>12</v>
      </c>
      <c r="AC25" s="47">
        <v>8</v>
      </c>
      <c r="AD25" s="122">
        <v>15</v>
      </c>
      <c r="AE25" s="1"/>
      <c r="AF25" s="6"/>
      <c r="AG25" s="31"/>
      <c r="AH25" s="122"/>
      <c r="AI25" s="47"/>
      <c r="AJ25" s="1"/>
      <c r="AK25" s="31"/>
      <c r="AL25" s="47"/>
      <c r="AM25" s="122"/>
      <c r="AN25" s="47"/>
      <c r="AO25" s="1"/>
      <c r="AP25" s="145"/>
      <c r="AQ25" s="31"/>
      <c r="AR25" s="1"/>
      <c r="AS25" s="31"/>
      <c r="AT25" s="1"/>
      <c r="AU25" s="31"/>
      <c r="AV25" s="47"/>
      <c r="AW25" s="122"/>
      <c r="AX25" s="31"/>
      <c r="AY25" s="31"/>
      <c r="AZ25" s="1"/>
      <c r="BA25" s="1"/>
      <c r="BB25" s="5"/>
      <c r="BC25" s="1"/>
      <c r="BD25" s="1"/>
      <c r="BE25" s="1"/>
      <c r="BF25" s="1"/>
    </row>
    <row r="26" spans="1:58" s="50" customFormat="1" x14ac:dyDescent="0.25">
      <c r="A26" s="107">
        <v>4</v>
      </c>
      <c r="B26" s="202" t="s">
        <v>789</v>
      </c>
      <c r="C26" s="105" t="s">
        <v>583</v>
      </c>
      <c r="D26" s="100" t="s">
        <v>50</v>
      </c>
      <c r="E26" s="4">
        <v>2</v>
      </c>
      <c r="F26" s="196">
        <f t="shared" si="5"/>
        <v>40</v>
      </c>
      <c r="G26" s="225">
        <f t="shared" si="6"/>
        <v>40</v>
      </c>
      <c r="H26" s="39"/>
      <c r="I26" s="210"/>
      <c r="J26" s="71"/>
      <c r="K26" s="71"/>
      <c r="L26" s="76"/>
      <c r="M26" s="4"/>
      <c r="N26" s="25">
        <f t="shared" ref="N26:N33" si="9">SUM(P26,R26,X26,Z26,AE26,AJ11,AK27,AJ11,AK27,AJ26,AO26,AR26,AT26,AF26)</f>
        <v>40</v>
      </c>
      <c r="O26" s="135">
        <f t="shared" ref="O26:O33" si="10">SUM(S26,V26,AB26,AK26,AQ26,AS26,AU26,AX26,AY26,AG25)</f>
        <v>0</v>
      </c>
      <c r="P26" s="116">
        <f t="shared" si="7"/>
        <v>20</v>
      </c>
      <c r="Q26" s="129">
        <f t="shared" si="8"/>
        <v>0</v>
      </c>
      <c r="R26" s="76"/>
      <c r="S26" s="31"/>
      <c r="T26" s="47"/>
      <c r="U26" s="122"/>
      <c r="V26" s="31"/>
      <c r="W26" s="47"/>
      <c r="X26" s="109"/>
      <c r="Y26" s="122"/>
      <c r="Z26" s="109">
        <v>20</v>
      </c>
      <c r="AA26" s="47">
        <v>20</v>
      </c>
      <c r="AB26" s="31"/>
      <c r="AC26" s="47"/>
      <c r="AD26" s="122"/>
      <c r="AE26" s="109"/>
      <c r="AF26" s="6"/>
      <c r="AG26" s="31"/>
      <c r="AH26" s="122"/>
      <c r="AI26" s="47"/>
      <c r="AJ26" s="109"/>
      <c r="AK26" s="31"/>
      <c r="AL26" s="47"/>
      <c r="AM26" s="122"/>
      <c r="AN26" s="47"/>
      <c r="AO26" s="109"/>
      <c r="AP26" s="145"/>
      <c r="AQ26" s="31"/>
      <c r="AR26" s="109"/>
      <c r="AS26" s="31"/>
      <c r="AT26" s="109"/>
      <c r="AU26" s="31"/>
      <c r="AV26" s="47"/>
      <c r="AW26" s="122"/>
      <c r="AX26" s="31"/>
      <c r="AY26" s="31"/>
      <c r="AZ26" s="109"/>
      <c r="BA26" s="109"/>
      <c r="BB26" s="5"/>
      <c r="BC26" s="109"/>
      <c r="BD26" s="109"/>
      <c r="BE26" s="109"/>
      <c r="BF26" s="109"/>
    </row>
    <row r="27" spans="1:58" s="50" customFormat="1" x14ac:dyDescent="0.25">
      <c r="A27" s="107">
        <v>4</v>
      </c>
      <c r="B27" s="110" t="s">
        <v>808</v>
      </c>
      <c r="C27" s="105" t="s">
        <v>649</v>
      </c>
      <c r="D27" s="108" t="s">
        <v>102</v>
      </c>
      <c r="E27" s="4">
        <v>2</v>
      </c>
      <c r="F27" s="196">
        <f t="shared" si="5"/>
        <v>40</v>
      </c>
      <c r="G27" s="225">
        <f t="shared" si="6"/>
        <v>30</v>
      </c>
      <c r="H27" s="39"/>
      <c r="I27" s="210"/>
      <c r="J27" s="71"/>
      <c r="K27" s="71"/>
      <c r="L27" s="76"/>
      <c r="M27" s="4"/>
      <c r="N27" s="25">
        <f t="shared" si="9"/>
        <v>24</v>
      </c>
      <c r="O27" s="135">
        <f t="shared" si="10"/>
        <v>6</v>
      </c>
      <c r="P27" s="116">
        <f t="shared" si="7"/>
        <v>14</v>
      </c>
      <c r="Q27" s="129">
        <f t="shared" si="8"/>
        <v>10</v>
      </c>
      <c r="R27" s="76"/>
      <c r="S27" s="31"/>
      <c r="T27" s="47"/>
      <c r="U27" s="122"/>
      <c r="V27" s="31"/>
      <c r="W27" s="47"/>
      <c r="X27" s="109"/>
      <c r="Y27" s="122"/>
      <c r="Z27" s="109">
        <v>10</v>
      </c>
      <c r="AA27" s="47">
        <v>12</v>
      </c>
      <c r="AB27" s="31">
        <v>6</v>
      </c>
      <c r="AC27" s="47">
        <v>2</v>
      </c>
      <c r="AD27" s="122">
        <v>10</v>
      </c>
      <c r="AE27" s="109"/>
      <c r="AF27" s="6"/>
      <c r="AG27" s="31"/>
      <c r="AH27" s="122"/>
      <c r="AI27" s="47"/>
      <c r="AJ27" s="109"/>
      <c r="AK27" s="31"/>
      <c r="AL27" s="47"/>
      <c r="AM27" s="122"/>
      <c r="AN27" s="47"/>
      <c r="AO27" s="109"/>
      <c r="AP27" s="145"/>
      <c r="AQ27" s="31"/>
      <c r="AR27" s="109"/>
      <c r="AS27" s="31"/>
      <c r="AT27" s="109"/>
      <c r="AU27" s="31"/>
      <c r="AV27" s="47"/>
      <c r="AW27" s="122"/>
      <c r="AX27" s="31"/>
      <c r="AY27" s="31"/>
      <c r="AZ27" s="109"/>
      <c r="BA27" s="109"/>
      <c r="BB27" s="5"/>
      <c r="BC27" s="109"/>
      <c r="BD27" s="109"/>
      <c r="BE27" s="109"/>
      <c r="BF27" s="109"/>
    </row>
    <row r="28" spans="1:58" x14ac:dyDescent="0.25">
      <c r="A28" s="107">
        <v>4</v>
      </c>
      <c r="B28" s="110" t="s">
        <v>570</v>
      </c>
      <c r="C28" s="95" t="s">
        <v>571</v>
      </c>
      <c r="D28" s="100" t="s">
        <v>45</v>
      </c>
      <c r="E28" s="4">
        <v>4</v>
      </c>
      <c r="F28" s="196">
        <f t="shared" si="5"/>
        <v>32</v>
      </c>
      <c r="G28" s="225">
        <f t="shared" si="6"/>
        <v>20</v>
      </c>
      <c r="H28" s="76"/>
      <c r="I28" s="211"/>
      <c r="J28" s="71"/>
      <c r="K28" s="71"/>
      <c r="L28" s="76"/>
      <c r="M28" s="4"/>
      <c r="N28" s="25">
        <f t="shared" si="9"/>
        <v>10</v>
      </c>
      <c r="O28" s="135">
        <f t="shared" si="10"/>
        <v>10</v>
      </c>
      <c r="P28" s="116">
        <f t="shared" si="7"/>
        <v>10</v>
      </c>
      <c r="Q28" s="129">
        <f t="shared" si="8"/>
        <v>12</v>
      </c>
      <c r="R28" s="76"/>
      <c r="S28" s="31"/>
      <c r="T28" s="47"/>
      <c r="U28" s="122"/>
      <c r="V28" s="31"/>
      <c r="W28" s="47"/>
      <c r="X28" s="1"/>
      <c r="Y28" s="122"/>
      <c r="Z28" s="1"/>
      <c r="AA28" s="47"/>
      <c r="AB28" s="31">
        <v>10</v>
      </c>
      <c r="AC28" s="47">
        <v>10</v>
      </c>
      <c r="AD28" s="122">
        <v>12</v>
      </c>
      <c r="AE28" s="1"/>
      <c r="AF28" s="6"/>
      <c r="AG28" s="31"/>
      <c r="AH28" s="122"/>
      <c r="AI28" s="47"/>
      <c r="AJ28" s="1"/>
      <c r="AK28" s="31"/>
      <c r="AL28" s="47"/>
      <c r="AM28" s="122"/>
      <c r="AN28" s="47"/>
      <c r="AO28" s="1"/>
      <c r="AP28" s="145"/>
      <c r="AQ28" s="31"/>
      <c r="AR28" s="1"/>
      <c r="AS28" s="31"/>
      <c r="AT28" s="1"/>
      <c r="AU28" s="31"/>
      <c r="AV28" s="47"/>
      <c r="AW28" s="122"/>
      <c r="AX28" s="31"/>
      <c r="AY28" s="31"/>
      <c r="AZ28" s="1"/>
      <c r="BA28" s="1"/>
      <c r="BB28" s="5"/>
      <c r="BC28" s="1"/>
      <c r="BD28" s="1"/>
      <c r="BE28" s="1"/>
      <c r="BF28" s="1"/>
    </row>
    <row r="29" spans="1:58" s="50" customFormat="1" x14ac:dyDescent="0.25">
      <c r="A29" s="107">
        <v>4</v>
      </c>
      <c r="B29" s="111" t="s">
        <v>578</v>
      </c>
      <c r="C29" s="105" t="s">
        <v>579</v>
      </c>
      <c r="D29" s="100" t="s">
        <v>179</v>
      </c>
      <c r="E29" s="4">
        <v>5</v>
      </c>
      <c r="F29" s="196">
        <f t="shared" si="5"/>
        <v>27</v>
      </c>
      <c r="G29" s="225">
        <f t="shared" si="6"/>
        <v>27</v>
      </c>
      <c r="H29" s="76"/>
      <c r="I29" s="211"/>
      <c r="J29" s="71"/>
      <c r="K29" s="71"/>
      <c r="L29" s="76"/>
      <c r="M29" s="4"/>
      <c r="N29" s="25">
        <f t="shared" si="9"/>
        <v>27</v>
      </c>
      <c r="O29" s="135">
        <f t="shared" si="10"/>
        <v>0</v>
      </c>
      <c r="P29" s="116">
        <f t="shared" si="7"/>
        <v>15</v>
      </c>
      <c r="Q29" s="129">
        <f t="shared" si="8"/>
        <v>0</v>
      </c>
      <c r="R29" s="76"/>
      <c r="S29" s="31"/>
      <c r="T29" s="47"/>
      <c r="U29" s="122"/>
      <c r="V29" s="31"/>
      <c r="W29" s="47"/>
      <c r="X29" s="109"/>
      <c r="Y29" s="122"/>
      <c r="Z29" s="109">
        <v>12</v>
      </c>
      <c r="AA29" s="47">
        <v>15</v>
      </c>
      <c r="AB29" s="31"/>
      <c r="AC29" s="47"/>
      <c r="AD29" s="122"/>
      <c r="AE29" s="109"/>
      <c r="AF29" s="6"/>
      <c r="AG29" s="31"/>
      <c r="AH29" s="122"/>
      <c r="AI29" s="47"/>
      <c r="AJ29" s="109"/>
      <c r="AK29" s="31"/>
      <c r="AL29" s="47"/>
      <c r="AM29" s="122"/>
      <c r="AN29" s="47"/>
      <c r="AO29" s="109"/>
      <c r="AP29" s="145"/>
      <c r="AQ29" s="31"/>
      <c r="AR29" s="109"/>
      <c r="AS29" s="31"/>
      <c r="AT29" s="109"/>
      <c r="AU29" s="31"/>
      <c r="AV29" s="47"/>
      <c r="AW29" s="122"/>
      <c r="AX29" s="31"/>
      <c r="AY29" s="31"/>
      <c r="AZ29" s="109"/>
      <c r="BA29" s="109"/>
      <c r="BB29" s="5"/>
      <c r="BC29" s="109"/>
      <c r="BD29" s="109"/>
      <c r="BE29" s="109"/>
      <c r="BF29" s="109"/>
    </row>
    <row r="30" spans="1:58" x14ac:dyDescent="0.25">
      <c r="A30" s="107">
        <v>4</v>
      </c>
      <c r="B30" s="110" t="s">
        <v>551</v>
      </c>
      <c r="C30" s="105" t="s">
        <v>552</v>
      </c>
      <c r="D30" s="108" t="s">
        <v>553</v>
      </c>
      <c r="E30" s="109">
        <v>6</v>
      </c>
      <c r="F30" s="196">
        <f t="shared" si="5"/>
        <v>8</v>
      </c>
      <c r="G30" s="225">
        <f t="shared" si="6"/>
        <v>8</v>
      </c>
      <c r="H30" s="169"/>
      <c r="I30" s="210"/>
      <c r="J30" s="71"/>
      <c r="K30" s="71"/>
      <c r="L30" s="109"/>
      <c r="M30" s="109"/>
      <c r="N30" s="25">
        <f t="shared" si="9"/>
        <v>8</v>
      </c>
      <c r="O30" s="135">
        <f t="shared" si="10"/>
        <v>0</v>
      </c>
      <c r="P30" s="116">
        <f t="shared" si="7"/>
        <v>0</v>
      </c>
      <c r="Q30" s="129">
        <f t="shared" si="8"/>
        <v>0</v>
      </c>
      <c r="R30" s="109"/>
      <c r="S30" s="31"/>
      <c r="T30" s="47"/>
      <c r="U30" s="122"/>
      <c r="V30" s="31"/>
      <c r="W30" s="47"/>
      <c r="X30" s="101"/>
      <c r="Y30" s="122"/>
      <c r="Z30" s="101">
        <v>8</v>
      </c>
      <c r="AA30" s="47"/>
      <c r="AB30" s="31"/>
      <c r="AC30" s="47"/>
      <c r="AD30" s="122"/>
      <c r="AE30" s="101"/>
      <c r="AF30" s="6"/>
      <c r="AG30" s="31"/>
      <c r="AH30" s="122"/>
      <c r="AI30" s="47"/>
      <c r="AJ30" s="101"/>
      <c r="AK30" s="31"/>
      <c r="AL30" s="47"/>
      <c r="AM30" s="122"/>
      <c r="AN30" s="47"/>
      <c r="AO30" s="101"/>
      <c r="AP30" s="47"/>
      <c r="AQ30" s="31"/>
      <c r="AR30" s="101"/>
      <c r="AS30" s="31"/>
      <c r="AT30" s="101"/>
      <c r="AU30" s="31"/>
      <c r="AV30" s="47"/>
      <c r="AW30" s="122"/>
      <c r="AX30" s="31"/>
      <c r="AY30" s="31"/>
      <c r="AZ30" s="101"/>
      <c r="BA30" s="101"/>
      <c r="BB30" s="101"/>
      <c r="BC30" s="101"/>
      <c r="BD30" s="101"/>
      <c r="BE30" s="101"/>
      <c r="BF30" s="101"/>
    </row>
    <row r="31" spans="1:58" x14ac:dyDescent="0.25">
      <c r="A31" s="107">
        <v>4</v>
      </c>
      <c r="B31" s="111" t="s">
        <v>547</v>
      </c>
      <c r="C31" s="95" t="s">
        <v>548</v>
      </c>
      <c r="D31" s="108" t="s">
        <v>46</v>
      </c>
      <c r="E31" s="4"/>
      <c r="F31" s="196">
        <f t="shared" si="5"/>
        <v>0</v>
      </c>
      <c r="G31" s="225">
        <f t="shared" si="6"/>
        <v>0</v>
      </c>
      <c r="H31" s="39"/>
      <c r="I31" s="210"/>
      <c r="J31" s="71"/>
      <c r="K31" s="71"/>
      <c r="L31" s="76"/>
      <c r="M31" s="4"/>
      <c r="N31" s="25">
        <f t="shared" si="9"/>
        <v>0</v>
      </c>
      <c r="O31" s="135">
        <f t="shared" si="10"/>
        <v>0</v>
      </c>
      <c r="P31" s="116">
        <f t="shared" si="7"/>
        <v>0</v>
      </c>
      <c r="Q31" s="129">
        <f t="shared" si="8"/>
        <v>0</v>
      </c>
      <c r="R31" s="76"/>
      <c r="S31" s="31"/>
      <c r="T31" s="47"/>
      <c r="U31" s="122"/>
      <c r="V31" s="31"/>
      <c r="W31" s="47"/>
      <c r="X31" s="1"/>
      <c r="Y31" s="122"/>
      <c r="Z31" s="1"/>
      <c r="AA31" s="47"/>
      <c r="AB31" s="31"/>
      <c r="AC31" s="47"/>
      <c r="AD31" s="122"/>
      <c r="AE31" s="1"/>
      <c r="AF31" s="6"/>
      <c r="AG31" s="31"/>
      <c r="AH31" s="122"/>
      <c r="AI31" s="47"/>
      <c r="AJ31" s="1"/>
      <c r="AK31" s="31"/>
      <c r="AL31" s="47"/>
      <c r="AM31" s="122"/>
      <c r="AN31" s="47"/>
      <c r="AO31" s="1"/>
      <c r="AP31" s="145"/>
      <c r="AQ31" s="31"/>
      <c r="AR31" s="1"/>
      <c r="AS31" s="31"/>
      <c r="AT31" s="1"/>
      <c r="AU31" s="31"/>
      <c r="AV31" s="47"/>
      <c r="AW31" s="122"/>
      <c r="AX31" s="31"/>
      <c r="AY31" s="31"/>
      <c r="AZ31" s="1"/>
      <c r="BA31" s="1"/>
      <c r="BB31" s="5"/>
      <c r="BC31" s="1"/>
      <c r="BD31" s="1"/>
      <c r="BE31" s="1"/>
      <c r="BF31" s="1"/>
    </row>
    <row r="32" spans="1:58" s="50" customFormat="1" x14ac:dyDescent="0.25">
      <c r="A32" s="107">
        <v>4</v>
      </c>
      <c r="B32" s="201" t="s">
        <v>549</v>
      </c>
      <c r="C32" s="105" t="s">
        <v>550</v>
      </c>
      <c r="D32" s="100" t="s">
        <v>50</v>
      </c>
      <c r="E32" s="4"/>
      <c r="F32" s="196">
        <f t="shared" si="5"/>
        <v>0</v>
      </c>
      <c r="G32" s="225">
        <f t="shared" si="6"/>
        <v>0</v>
      </c>
      <c r="H32" s="39"/>
      <c r="I32" s="210"/>
      <c r="J32" s="71"/>
      <c r="K32" s="71"/>
      <c r="L32" s="76"/>
      <c r="M32" s="4"/>
      <c r="N32" s="25">
        <f t="shared" si="9"/>
        <v>0</v>
      </c>
      <c r="O32" s="135">
        <f t="shared" si="10"/>
        <v>0</v>
      </c>
      <c r="P32" s="116">
        <f t="shared" si="7"/>
        <v>0</v>
      </c>
      <c r="Q32" s="129">
        <f t="shared" si="8"/>
        <v>0</v>
      </c>
      <c r="R32" s="76"/>
      <c r="S32" s="31"/>
      <c r="T32" s="47"/>
      <c r="U32" s="122"/>
      <c r="V32" s="31"/>
      <c r="W32" s="47"/>
      <c r="X32" s="109"/>
      <c r="Y32" s="122"/>
      <c r="Z32" s="109"/>
      <c r="AA32" s="47"/>
      <c r="AB32" s="31"/>
      <c r="AC32" s="47"/>
      <c r="AD32" s="122"/>
      <c r="AE32" s="109"/>
      <c r="AF32" s="6"/>
      <c r="AG32" s="31"/>
      <c r="AH32" s="122"/>
      <c r="AI32" s="47"/>
      <c r="AJ32" s="109"/>
      <c r="AK32" s="31"/>
      <c r="AL32" s="47"/>
      <c r="AM32" s="122"/>
      <c r="AN32" s="47"/>
      <c r="AO32" s="109"/>
      <c r="AP32" s="145"/>
      <c r="AQ32" s="31"/>
      <c r="AR32" s="109"/>
      <c r="AS32" s="31"/>
      <c r="AT32" s="109"/>
      <c r="AU32" s="31"/>
      <c r="AV32" s="47"/>
      <c r="AW32" s="122"/>
      <c r="AX32" s="31"/>
      <c r="AY32" s="31"/>
      <c r="AZ32" s="109"/>
      <c r="BA32" s="109"/>
      <c r="BB32" s="5"/>
      <c r="BC32" s="109"/>
      <c r="BD32" s="109"/>
      <c r="BE32" s="109"/>
      <c r="BF32" s="109"/>
    </row>
    <row r="33" spans="1:58" x14ac:dyDescent="0.25">
      <c r="A33" s="97">
        <v>4</v>
      </c>
      <c r="B33" s="102" t="s">
        <v>554</v>
      </c>
      <c r="C33" s="95" t="s">
        <v>555</v>
      </c>
      <c r="D33" s="100" t="s">
        <v>53</v>
      </c>
      <c r="E33" s="4"/>
      <c r="F33" s="196">
        <f t="shared" si="5"/>
        <v>0</v>
      </c>
      <c r="G33" s="225">
        <f t="shared" si="6"/>
        <v>0</v>
      </c>
      <c r="H33" s="39"/>
      <c r="I33" s="210"/>
      <c r="J33" s="71"/>
      <c r="K33" s="71"/>
      <c r="L33" s="3"/>
      <c r="M33" s="4"/>
      <c r="N33" s="25">
        <f t="shared" si="9"/>
        <v>0</v>
      </c>
      <c r="O33" s="135">
        <f t="shared" si="10"/>
        <v>0</v>
      </c>
      <c r="P33" s="116">
        <f t="shared" si="7"/>
        <v>0</v>
      </c>
      <c r="Q33" s="129">
        <f t="shared" si="8"/>
        <v>0</v>
      </c>
      <c r="R33" s="3"/>
      <c r="S33" s="31"/>
      <c r="T33" s="47"/>
      <c r="U33" s="122"/>
      <c r="V33" s="31"/>
      <c r="W33" s="47"/>
      <c r="X33" s="1"/>
      <c r="Y33" s="122"/>
      <c r="Z33" s="1"/>
      <c r="AA33" s="47"/>
      <c r="AB33" s="31"/>
      <c r="AC33" s="47"/>
      <c r="AD33" s="122"/>
      <c r="AE33" s="1"/>
      <c r="AF33" s="6"/>
      <c r="AG33" s="31"/>
      <c r="AH33" s="122"/>
      <c r="AI33" s="47"/>
      <c r="AJ33" s="1"/>
      <c r="AK33" s="31"/>
      <c r="AL33" s="47"/>
      <c r="AM33" s="122"/>
      <c r="AN33" s="47"/>
      <c r="AO33" s="1"/>
      <c r="AP33" s="47"/>
      <c r="AQ33" s="31"/>
      <c r="AR33" s="1"/>
      <c r="AS33" s="31"/>
      <c r="AT33" s="1"/>
      <c r="AU33" s="31"/>
      <c r="AV33" s="47"/>
      <c r="AW33" s="122"/>
      <c r="AX33" s="31"/>
      <c r="AY33" s="31"/>
      <c r="AZ33" s="1"/>
      <c r="BA33" s="1"/>
      <c r="BB33" s="1"/>
      <c r="BC33" s="1"/>
      <c r="BD33" s="1"/>
      <c r="BE33" s="1"/>
      <c r="BF33" s="1"/>
    </row>
    <row r="34" spans="1:58" x14ac:dyDescent="0.25">
      <c r="A34" s="28"/>
      <c r="B34" s="28"/>
      <c r="C34" s="28"/>
      <c r="D34" s="28"/>
      <c r="E34" s="28"/>
      <c r="F34" s="195"/>
      <c r="G34" s="226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134"/>
      <c r="T34" s="131"/>
      <c r="U34" s="120"/>
      <c r="V34" s="134"/>
      <c r="W34" s="131"/>
      <c r="X34" s="28"/>
      <c r="Y34" s="120"/>
      <c r="Z34" s="28"/>
      <c r="AA34" s="131"/>
      <c r="AB34" s="134"/>
      <c r="AC34" s="131"/>
      <c r="AD34" s="131"/>
      <c r="AE34" s="28"/>
      <c r="AF34" s="186"/>
      <c r="AG34" s="134"/>
      <c r="AH34" s="120"/>
      <c r="AI34" s="131"/>
      <c r="AJ34" s="28"/>
      <c r="AK34" s="134"/>
      <c r="AL34" s="131"/>
      <c r="AM34" s="120"/>
      <c r="AN34" s="131"/>
      <c r="AO34" s="28"/>
      <c r="AP34" s="131"/>
      <c r="AQ34" s="134"/>
      <c r="AR34" s="28"/>
      <c r="AS34" s="134"/>
      <c r="AT34" s="28"/>
      <c r="AU34" s="134"/>
      <c r="AV34" s="131"/>
      <c r="AW34" s="120"/>
      <c r="AX34" s="134"/>
      <c r="AY34" s="134"/>
      <c r="AZ34" s="28"/>
      <c r="BA34" s="28"/>
      <c r="BB34" s="28"/>
      <c r="BC34" s="28"/>
      <c r="BD34" s="28"/>
      <c r="BE34" s="28"/>
      <c r="BF34" s="28"/>
    </row>
    <row r="35" spans="1:58" x14ac:dyDescent="0.25">
      <c r="A35" s="107">
        <v>5</v>
      </c>
      <c r="B35" s="171" t="s">
        <v>609</v>
      </c>
      <c r="C35" s="94" t="s">
        <v>597</v>
      </c>
      <c r="D35" s="113" t="s">
        <v>50</v>
      </c>
      <c r="E35" s="101">
        <v>1</v>
      </c>
      <c r="F35" s="196">
        <f t="shared" ref="F35:F75" si="11">SUM(N35,O35,Q35)</f>
        <v>90</v>
      </c>
      <c r="G35" s="225">
        <f>SUM(H35,J35,K35,L35,M35,N35,O35,I35)</f>
        <v>65</v>
      </c>
      <c r="H35" s="101"/>
      <c r="I35" s="211"/>
      <c r="J35" s="71">
        <v>0</v>
      </c>
      <c r="K35" s="71">
        <v>0</v>
      </c>
      <c r="L35" s="101"/>
      <c r="M35" s="101"/>
      <c r="N35" s="25">
        <f t="shared" ref="N35:N75" si="12">SUM(P35,R35,X35,Z35,AE35,AJ35,AO35,AR35,AT35,AF35)</f>
        <v>59</v>
      </c>
      <c r="O35" s="135">
        <f t="shared" ref="O35:O75" si="13">SUM(S35,V35,AB35,AK35,AQ35,AS35,AU35,AX35,AY35,AG35)</f>
        <v>6</v>
      </c>
      <c r="P35" s="116">
        <f t="shared" ref="P35:P75" si="14">SUM(T35,W35,AA35,AC35,AI35,AL35,AN35,AP35,AV35)</f>
        <v>45</v>
      </c>
      <c r="Q35" s="129">
        <f t="shared" ref="Q35:Q75" si="15">SUM(U35,AM35,AW35,Y35,AD35)</f>
        <v>25</v>
      </c>
      <c r="R35" s="101">
        <v>8</v>
      </c>
      <c r="S35" s="31">
        <v>6</v>
      </c>
      <c r="T35" s="47">
        <v>15</v>
      </c>
      <c r="U35" s="122">
        <v>25</v>
      </c>
      <c r="V35" s="31"/>
      <c r="W35" s="47"/>
      <c r="X35" s="101"/>
      <c r="Y35" s="122"/>
      <c r="Z35" s="101">
        <v>6</v>
      </c>
      <c r="AA35" s="47">
        <v>10</v>
      </c>
      <c r="AB35" s="31"/>
      <c r="AC35" s="47"/>
      <c r="AD35" s="122"/>
      <c r="AE35" s="101"/>
      <c r="AF35" s="6"/>
      <c r="AG35" s="31"/>
      <c r="AH35" s="122"/>
      <c r="AI35" s="47">
        <v>20</v>
      </c>
      <c r="AJ35" s="101"/>
      <c r="AK35" s="31"/>
      <c r="AL35" s="47"/>
      <c r="AM35" s="122"/>
      <c r="AN35" s="47"/>
      <c r="AO35" s="101"/>
      <c r="AP35" s="47"/>
      <c r="AQ35" s="31"/>
      <c r="AR35" s="101"/>
      <c r="AS35" s="31"/>
      <c r="AT35" s="101"/>
      <c r="AU35" s="31"/>
      <c r="AV35" s="47"/>
      <c r="AW35" s="122"/>
      <c r="AX35" s="31"/>
      <c r="AY35" s="31"/>
      <c r="AZ35" s="101"/>
      <c r="BA35" s="101"/>
      <c r="BB35" s="101"/>
      <c r="BC35" s="101"/>
      <c r="BD35" s="101"/>
      <c r="BE35" s="101"/>
      <c r="BF35" s="101"/>
    </row>
    <row r="36" spans="1:58" s="50" customFormat="1" x14ac:dyDescent="0.25">
      <c r="A36" s="107">
        <v>5</v>
      </c>
      <c r="B36" s="111" t="s">
        <v>563</v>
      </c>
      <c r="C36" s="105" t="s">
        <v>564</v>
      </c>
      <c r="D36" s="108" t="s">
        <v>49</v>
      </c>
      <c r="E36" s="109">
        <v>2</v>
      </c>
      <c r="F36" s="196">
        <f t="shared" si="11"/>
        <v>60</v>
      </c>
      <c r="G36" s="225">
        <f>SUM(H36,J36,K36,L36,M36,N36,O36,I36)-35</f>
        <v>50</v>
      </c>
      <c r="H36" s="109"/>
      <c r="I36" s="211"/>
      <c r="J36" s="71">
        <v>20</v>
      </c>
      <c r="K36" s="165">
        <v>30</v>
      </c>
      <c r="L36" s="109"/>
      <c r="M36" s="109"/>
      <c r="N36" s="25">
        <f t="shared" si="12"/>
        <v>15</v>
      </c>
      <c r="O36" s="151">
        <f t="shared" si="13"/>
        <v>20</v>
      </c>
      <c r="P36" s="116">
        <f t="shared" si="14"/>
        <v>15</v>
      </c>
      <c r="Q36" s="129">
        <f t="shared" si="15"/>
        <v>25</v>
      </c>
      <c r="R36" s="109"/>
      <c r="S36" s="31"/>
      <c r="T36" s="47"/>
      <c r="U36" s="122"/>
      <c r="V36" s="31"/>
      <c r="W36" s="47"/>
      <c r="X36" s="109"/>
      <c r="Y36" s="122"/>
      <c r="Z36" s="109"/>
      <c r="AA36" s="47"/>
      <c r="AB36" s="31">
        <v>20</v>
      </c>
      <c r="AC36" s="47">
        <v>15</v>
      </c>
      <c r="AD36" s="122">
        <v>25</v>
      </c>
      <c r="AE36" s="109"/>
      <c r="AF36" s="6"/>
      <c r="AG36" s="31"/>
      <c r="AH36" s="122"/>
      <c r="AI36" s="47"/>
      <c r="AJ36" s="109"/>
      <c r="AK36" s="31"/>
      <c r="AL36" s="47"/>
      <c r="AM36" s="122"/>
      <c r="AN36" s="47"/>
      <c r="AO36" s="109"/>
      <c r="AP36" s="47"/>
      <c r="AQ36" s="31"/>
      <c r="AR36" s="109"/>
      <c r="AS36" s="31"/>
      <c r="AT36" s="109"/>
      <c r="AU36" s="31"/>
      <c r="AV36" s="47"/>
      <c r="AW36" s="122"/>
      <c r="AX36" s="31"/>
      <c r="AY36" s="31"/>
      <c r="AZ36" s="109"/>
      <c r="BA36" s="109"/>
      <c r="BB36" s="109"/>
      <c r="BC36" s="109"/>
      <c r="BD36" s="109"/>
      <c r="BE36" s="109"/>
      <c r="BF36" s="109"/>
    </row>
    <row r="37" spans="1:58" x14ac:dyDescent="0.25">
      <c r="A37" s="107">
        <v>5</v>
      </c>
      <c r="B37" s="94" t="s">
        <v>613</v>
      </c>
      <c r="C37" s="94" t="s">
        <v>560</v>
      </c>
      <c r="D37" s="94" t="s">
        <v>50</v>
      </c>
      <c r="E37" s="109">
        <v>3</v>
      </c>
      <c r="F37" s="196">
        <f t="shared" si="11"/>
        <v>58</v>
      </c>
      <c r="G37" s="225">
        <f>SUM(H37,J37,K37,L37,M37,N37,O37,I37)-20</f>
        <v>60</v>
      </c>
      <c r="H37" s="101"/>
      <c r="I37" s="211"/>
      <c r="J37" s="71">
        <v>12</v>
      </c>
      <c r="K37" s="165">
        <v>20</v>
      </c>
      <c r="L37" s="101"/>
      <c r="M37" s="101"/>
      <c r="N37" s="25">
        <f t="shared" si="12"/>
        <v>33</v>
      </c>
      <c r="O37" s="151">
        <f t="shared" si="13"/>
        <v>15</v>
      </c>
      <c r="P37" s="116">
        <f t="shared" si="14"/>
        <v>18</v>
      </c>
      <c r="Q37" s="129">
        <f t="shared" si="15"/>
        <v>10</v>
      </c>
      <c r="R37" s="101"/>
      <c r="S37" s="31">
        <v>15</v>
      </c>
      <c r="T37" s="47">
        <v>12</v>
      </c>
      <c r="U37" s="122">
        <v>10</v>
      </c>
      <c r="V37" s="31"/>
      <c r="W37" s="47"/>
      <c r="X37" s="101"/>
      <c r="Y37" s="122"/>
      <c r="Z37" s="101">
        <v>15</v>
      </c>
      <c r="AA37" s="47">
        <v>6</v>
      </c>
      <c r="AB37" s="31"/>
      <c r="AC37" s="47"/>
      <c r="AD37" s="122"/>
      <c r="AE37" s="101"/>
      <c r="AF37" s="6"/>
      <c r="AG37" s="31"/>
      <c r="AH37" s="122"/>
      <c r="AI37" s="47"/>
      <c r="AJ37" s="101"/>
      <c r="AK37" s="31"/>
      <c r="AL37" s="47"/>
      <c r="AM37" s="122"/>
      <c r="AN37" s="47"/>
      <c r="AO37" s="101"/>
      <c r="AP37" s="47"/>
      <c r="AQ37" s="31"/>
      <c r="AR37" s="101"/>
      <c r="AS37" s="31"/>
      <c r="AT37" s="101"/>
      <c r="AU37" s="31"/>
      <c r="AV37" s="47"/>
      <c r="AW37" s="122"/>
      <c r="AX37" s="31"/>
      <c r="AY37" s="31"/>
      <c r="AZ37" s="101"/>
      <c r="BA37" s="101"/>
      <c r="BB37" s="101"/>
      <c r="BC37" s="101"/>
      <c r="BD37" s="101"/>
      <c r="BE37" s="101"/>
      <c r="BF37" s="101"/>
    </row>
    <row r="38" spans="1:58" x14ac:dyDescent="0.25">
      <c r="A38" s="107">
        <v>5</v>
      </c>
      <c r="B38" s="222" t="s">
        <v>602</v>
      </c>
      <c r="C38" s="93" t="s">
        <v>603</v>
      </c>
      <c r="D38" s="223" t="s">
        <v>62</v>
      </c>
      <c r="E38" s="109">
        <v>4</v>
      </c>
      <c r="F38" s="196">
        <f t="shared" si="11"/>
        <v>51</v>
      </c>
      <c r="G38" s="225">
        <f>SUM(H38,J38,K38,L38,M38,N38,O38,I38)-7</f>
        <v>44</v>
      </c>
      <c r="H38" s="101"/>
      <c r="I38" s="211"/>
      <c r="J38" s="71">
        <v>0</v>
      </c>
      <c r="K38" s="165">
        <v>2</v>
      </c>
      <c r="L38" s="101"/>
      <c r="M38" s="101"/>
      <c r="N38" s="25">
        <f t="shared" si="12"/>
        <v>29</v>
      </c>
      <c r="O38" s="151">
        <f t="shared" si="13"/>
        <v>20</v>
      </c>
      <c r="P38" s="116">
        <f t="shared" si="14"/>
        <v>14</v>
      </c>
      <c r="Q38" s="129">
        <f t="shared" si="15"/>
        <v>2</v>
      </c>
      <c r="R38" s="101"/>
      <c r="S38" s="31"/>
      <c r="T38" s="47"/>
      <c r="U38" s="122"/>
      <c r="V38" s="31"/>
      <c r="W38" s="47"/>
      <c r="X38" s="101"/>
      <c r="Y38" s="122"/>
      <c r="Z38" s="101"/>
      <c r="AA38" s="47">
        <v>4</v>
      </c>
      <c r="AB38" s="31"/>
      <c r="AC38" s="47"/>
      <c r="AD38" s="122">
        <v>2</v>
      </c>
      <c r="AE38" s="101"/>
      <c r="AF38" s="6">
        <v>15</v>
      </c>
      <c r="AG38" s="31">
        <v>20</v>
      </c>
      <c r="AH38" s="122"/>
      <c r="AI38" s="47">
        <v>10</v>
      </c>
      <c r="AJ38" s="101"/>
      <c r="AK38" s="31"/>
      <c r="AL38" s="47"/>
      <c r="AM38" s="122"/>
      <c r="AN38" s="47"/>
      <c r="AO38" s="101"/>
      <c r="AP38" s="47"/>
      <c r="AQ38" s="31"/>
      <c r="AR38" s="101"/>
      <c r="AS38" s="31"/>
      <c r="AT38" s="101"/>
      <c r="AU38" s="31"/>
      <c r="AV38" s="47"/>
      <c r="AW38" s="122"/>
      <c r="AX38" s="31"/>
      <c r="AY38" s="31"/>
      <c r="AZ38" s="101"/>
      <c r="BA38" s="101"/>
      <c r="BB38" s="101"/>
      <c r="BC38" s="101"/>
      <c r="BD38" s="101"/>
      <c r="BE38" s="101"/>
      <c r="BF38" s="101"/>
    </row>
    <row r="39" spans="1:58" x14ac:dyDescent="0.25">
      <c r="A39" s="107">
        <v>5</v>
      </c>
      <c r="B39" s="110" t="s">
        <v>678</v>
      </c>
      <c r="C39" s="105" t="s">
        <v>679</v>
      </c>
      <c r="D39" s="106" t="s">
        <v>680</v>
      </c>
      <c r="E39" s="109">
        <v>5</v>
      </c>
      <c r="F39" s="196">
        <f t="shared" si="11"/>
        <v>28</v>
      </c>
      <c r="G39" s="225">
        <f>SUM(H39,J39,K39,L39,M39,N39,O39,I39)</f>
        <v>30</v>
      </c>
      <c r="H39" s="101">
        <v>10</v>
      </c>
      <c r="I39" s="211"/>
      <c r="J39" s="71">
        <v>0</v>
      </c>
      <c r="K39" s="71">
        <v>0</v>
      </c>
      <c r="L39" s="101"/>
      <c r="M39" s="101"/>
      <c r="N39" s="25">
        <f t="shared" si="12"/>
        <v>20</v>
      </c>
      <c r="O39" s="135">
        <f t="shared" si="13"/>
        <v>0</v>
      </c>
      <c r="P39" s="116">
        <f t="shared" si="14"/>
        <v>16</v>
      </c>
      <c r="Q39" s="129">
        <f t="shared" si="15"/>
        <v>8</v>
      </c>
      <c r="R39" s="101"/>
      <c r="S39" s="31"/>
      <c r="T39" s="47"/>
      <c r="U39" s="122"/>
      <c r="V39" s="31"/>
      <c r="W39" s="47"/>
      <c r="X39" s="101"/>
      <c r="Y39" s="122"/>
      <c r="Z39" s="101">
        <v>4</v>
      </c>
      <c r="AA39" s="47"/>
      <c r="AB39" s="31"/>
      <c r="AC39" s="47">
        <v>4</v>
      </c>
      <c r="AD39" s="122">
        <v>8</v>
      </c>
      <c r="AE39" s="101"/>
      <c r="AF39" s="6"/>
      <c r="AG39" s="31"/>
      <c r="AH39" s="122"/>
      <c r="AI39" s="47">
        <v>12</v>
      </c>
      <c r="AJ39" s="101"/>
      <c r="AK39" s="31"/>
      <c r="AL39" s="47"/>
      <c r="AM39" s="122"/>
      <c r="AN39" s="47"/>
      <c r="AO39" s="101"/>
      <c r="AP39" s="47"/>
      <c r="AQ39" s="31"/>
      <c r="AR39" s="101"/>
      <c r="AS39" s="31"/>
      <c r="AT39" s="101"/>
      <c r="AU39" s="31"/>
      <c r="AV39" s="47"/>
      <c r="AW39" s="122"/>
      <c r="AX39" s="31"/>
      <c r="AY39" s="31"/>
      <c r="AZ39" s="101"/>
      <c r="BA39" s="101"/>
      <c r="BB39" s="101"/>
      <c r="BC39" s="101"/>
      <c r="BD39" s="101"/>
      <c r="BE39" s="101"/>
      <c r="BF39" s="101"/>
    </row>
    <row r="40" spans="1:58" x14ac:dyDescent="0.25">
      <c r="A40" s="92">
        <v>5</v>
      </c>
      <c r="B40" s="93" t="s">
        <v>455</v>
      </c>
      <c r="C40" s="93" t="s">
        <v>601</v>
      </c>
      <c r="D40" s="93" t="s">
        <v>403</v>
      </c>
      <c r="E40" s="109">
        <v>6</v>
      </c>
      <c r="F40" s="196">
        <f t="shared" si="11"/>
        <v>27</v>
      </c>
      <c r="G40" s="225">
        <f>SUM(H40,J40,K40,L40,M40,N40,O40,I40)</f>
        <v>29</v>
      </c>
      <c r="H40" s="109"/>
      <c r="I40" s="211"/>
      <c r="J40" s="71">
        <v>2</v>
      </c>
      <c r="K40" s="71">
        <v>0</v>
      </c>
      <c r="L40" s="109"/>
      <c r="M40" s="109"/>
      <c r="N40" s="25">
        <f t="shared" si="12"/>
        <v>12</v>
      </c>
      <c r="O40" s="151">
        <f t="shared" si="13"/>
        <v>15</v>
      </c>
      <c r="P40" s="116">
        <f t="shared" si="14"/>
        <v>0</v>
      </c>
      <c r="Q40" s="129">
        <f t="shared" si="15"/>
        <v>0</v>
      </c>
      <c r="R40" s="109"/>
      <c r="S40" s="31"/>
      <c r="T40" s="47"/>
      <c r="U40" s="122"/>
      <c r="V40" s="31"/>
      <c r="W40" s="47"/>
      <c r="X40" s="109"/>
      <c r="Y40" s="122"/>
      <c r="Z40" s="109">
        <v>2</v>
      </c>
      <c r="AA40" s="47"/>
      <c r="AB40" s="31"/>
      <c r="AC40" s="47"/>
      <c r="AD40" s="122"/>
      <c r="AE40" s="109"/>
      <c r="AF40" s="6">
        <v>10</v>
      </c>
      <c r="AG40" s="31">
        <v>15</v>
      </c>
      <c r="AH40" s="122"/>
      <c r="AI40" s="47"/>
      <c r="AJ40" s="109"/>
      <c r="AK40" s="31"/>
      <c r="AL40" s="47"/>
      <c r="AM40" s="122"/>
      <c r="AN40" s="47"/>
      <c r="AO40" s="109"/>
      <c r="AP40" s="47"/>
      <c r="AQ40" s="31"/>
      <c r="AR40" s="109"/>
      <c r="AS40" s="31"/>
      <c r="AT40" s="109"/>
      <c r="AU40" s="31"/>
      <c r="AV40" s="47"/>
      <c r="AW40" s="122"/>
      <c r="AX40" s="31"/>
      <c r="AY40" s="31"/>
      <c r="AZ40" s="109"/>
      <c r="BA40" s="109"/>
      <c r="BB40" s="109"/>
      <c r="BC40" s="109"/>
      <c r="BD40" s="109"/>
      <c r="BE40" s="109"/>
      <c r="BF40" s="109"/>
    </row>
    <row r="41" spans="1:58" s="50" customFormat="1" x14ac:dyDescent="0.25">
      <c r="A41" s="92">
        <v>5</v>
      </c>
      <c r="B41" s="74" t="s">
        <v>653</v>
      </c>
      <c r="C41" s="74" t="s">
        <v>654</v>
      </c>
      <c r="D41" s="74" t="s">
        <v>48</v>
      </c>
      <c r="E41" s="109">
        <v>7</v>
      </c>
      <c r="F41" s="196">
        <f t="shared" si="11"/>
        <v>24</v>
      </c>
      <c r="G41" s="225">
        <f>SUM(H41,J41,K41,L41,M41,N41,O41,I41)</f>
        <v>24</v>
      </c>
      <c r="H41" s="109"/>
      <c r="I41" s="211"/>
      <c r="J41" s="71">
        <v>0</v>
      </c>
      <c r="K41" s="71">
        <v>0</v>
      </c>
      <c r="L41" s="109"/>
      <c r="M41" s="109"/>
      <c r="N41" s="25">
        <f t="shared" si="12"/>
        <v>20</v>
      </c>
      <c r="O41" s="135">
        <f t="shared" si="13"/>
        <v>4</v>
      </c>
      <c r="P41" s="116">
        <f t="shared" si="14"/>
        <v>0</v>
      </c>
      <c r="Q41" s="129">
        <f t="shared" si="15"/>
        <v>0</v>
      </c>
      <c r="R41" s="109"/>
      <c r="S41" s="31">
        <v>4</v>
      </c>
      <c r="T41" s="47"/>
      <c r="U41" s="122"/>
      <c r="V41" s="31"/>
      <c r="W41" s="47"/>
      <c r="X41" s="109"/>
      <c r="Y41" s="122"/>
      <c r="Z41" s="109"/>
      <c r="AA41" s="47"/>
      <c r="AB41" s="31"/>
      <c r="AC41" s="47"/>
      <c r="AD41" s="122"/>
      <c r="AE41" s="109"/>
      <c r="AF41" s="6">
        <v>20</v>
      </c>
      <c r="AG41" s="31"/>
      <c r="AH41" s="122"/>
      <c r="AI41" s="47"/>
      <c r="AJ41" s="109"/>
      <c r="AK41" s="31"/>
      <c r="AL41" s="47"/>
      <c r="AM41" s="122"/>
      <c r="AN41" s="47"/>
      <c r="AO41" s="109"/>
      <c r="AP41" s="47"/>
      <c r="AQ41" s="31"/>
      <c r="AR41" s="109"/>
      <c r="AS41" s="31"/>
      <c r="AT41" s="109"/>
      <c r="AU41" s="31"/>
      <c r="AV41" s="47"/>
      <c r="AW41" s="122"/>
      <c r="AX41" s="31"/>
      <c r="AY41" s="31"/>
      <c r="AZ41" s="109"/>
      <c r="BA41" s="109"/>
      <c r="BB41" s="109"/>
      <c r="BC41" s="109"/>
      <c r="BD41" s="109"/>
      <c r="BE41" s="109"/>
      <c r="BF41" s="109"/>
    </row>
    <row r="42" spans="1:58" x14ac:dyDescent="0.25">
      <c r="A42" s="92">
        <v>5</v>
      </c>
      <c r="B42" s="105" t="s">
        <v>648</v>
      </c>
      <c r="C42" s="105" t="s">
        <v>647</v>
      </c>
      <c r="D42" s="104" t="s">
        <v>50</v>
      </c>
      <c r="E42" s="109">
        <v>8</v>
      </c>
      <c r="F42" s="196">
        <f t="shared" si="11"/>
        <v>20</v>
      </c>
      <c r="G42" s="225">
        <f>SUM(H42,J42,K42,L42,M42,N42,O42,I42)</f>
        <v>14</v>
      </c>
      <c r="H42" s="109"/>
      <c r="I42" s="211"/>
      <c r="J42" s="71">
        <v>0</v>
      </c>
      <c r="K42" s="71">
        <v>0</v>
      </c>
      <c r="L42" s="109"/>
      <c r="M42" s="109"/>
      <c r="N42" s="25">
        <f t="shared" si="12"/>
        <v>14</v>
      </c>
      <c r="O42" s="135">
        <f t="shared" si="13"/>
        <v>0</v>
      </c>
      <c r="P42" s="116">
        <f t="shared" si="14"/>
        <v>8</v>
      </c>
      <c r="Q42" s="129">
        <f t="shared" si="15"/>
        <v>6</v>
      </c>
      <c r="R42" s="109">
        <v>6</v>
      </c>
      <c r="S42" s="31"/>
      <c r="T42" s="47">
        <v>8</v>
      </c>
      <c r="U42" s="122">
        <v>6</v>
      </c>
      <c r="V42" s="31"/>
      <c r="W42" s="47"/>
      <c r="X42" s="109"/>
      <c r="Y42" s="122"/>
      <c r="Z42" s="109"/>
      <c r="AA42" s="47"/>
      <c r="AB42" s="31"/>
      <c r="AC42" s="47"/>
      <c r="AD42" s="122"/>
      <c r="AE42" s="109"/>
      <c r="AF42" s="6"/>
      <c r="AG42" s="31"/>
      <c r="AH42" s="122"/>
      <c r="AI42" s="47"/>
      <c r="AJ42" s="109"/>
      <c r="AK42" s="31"/>
      <c r="AL42" s="47"/>
      <c r="AM42" s="122"/>
      <c r="AN42" s="47"/>
      <c r="AO42" s="109"/>
      <c r="AP42" s="47"/>
      <c r="AQ42" s="31"/>
      <c r="AR42" s="109"/>
      <c r="AS42" s="31"/>
      <c r="AT42" s="109"/>
      <c r="AU42" s="31"/>
      <c r="AV42" s="47"/>
      <c r="AW42" s="122"/>
      <c r="AX42" s="31"/>
      <c r="AY42" s="31"/>
      <c r="AZ42" s="109"/>
      <c r="BA42" s="109"/>
      <c r="BB42" s="109"/>
      <c r="BC42" s="109"/>
      <c r="BD42" s="109"/>
      <c r="BE42" s="109"/>
      <c r="BF42" s="109"/>
    </row>
    <row r="43" spans="1:58" x14ac:dyDescent="0.25">
      <c r="A43" s="92">
        <v>5</v>
      </c>
      <c r="B43" s="105" t="s">
        <v>612</v>
      </c>
      <c r="C43" s="105" t="s">
        <v>580</v>
      </c>
      <c r="D43" s="105" t="s">
        <v>45</v>
      </c>
      <c r="E43" s="109">
        <v>9</v>
      </c>
      <c r="F43" s="196">
        <f t="shared" si="11"/>
        <v>14</v>
      </c>
      <c r="G43" s="225">
        <f>SUM(H43,J43,K43,L43,M43,N43,O43,I43)-1</f>
        <v>38</v>
      </c>
      <c r="H43" s="109"/>
      <c r="I43" s="211"/>
      <c r="J43" s="71">
        <v>15</v>
      </c>
      <c r="K43" s="165">
        <v>10</v>
      </c>
      <c r="L43" s="109"/>
      <c r="M43" s="109"/>
      <c r="N43" s="25">
        <f t="shared" si="12"/>
        <v>8</v>
      </c>
      <c r="O43" s="151">
        <f t="shared" si="13"/>
        <v>6</v>
      </c>
      <c r="P43" s="116">
        <f t="shared" si="14"/>
        <v>0</v>
      </c>
      <c r="Q43" s="129">
        <f t="shared" si="15"/>
        <v>0</v>
      </c>
      <c r="R43" s="109"/>
      <c r="S43" s="31"/>
      <c r="T43" s="47"/>
      <c r="U43" s="122"/>
      <c r="V43" s="31"/>
      <c r="W43" s="47"/>
      <c r="X43" s="109"/>
      <c r="Y43" s="122"/>
      <c r="Z43" s="109"/>
      <c r="AA43" s="47"/>
      <c r="AB43" s="31"/>
      <c r="AC43" s="47"/>
      <c r="AD43" s="122"/>
      <c r="AE43" s="109"/>
      <c r="AF43" s="6">
        <v>8</v>
      </c>
      <c r="AG43" s="31">
        <v>6</v>
      </c>
      <c r="AH43" s="122"/>
      <c r="AI43" s="47"/>
      <c r="AJ43" s="109"/>
      <c r="AK43" s="31"/>
      <c r="AL43" s="47"/>
      <c r="AM43" s="122"/>
      <c r="AN43" s="47"/>
      <c r="AO43" s="109"/>
      <c r="AP43" s="47"/>
      <c r="AQ43" s="31"/>
      <c r="AR43" s="109"/>
      <c r="AS43" s="31"/>
      <c r="AT43" s="109"/>
      <c r="AU43" s="31"/>
      <c r="AV43" s="47"/>
      <c r="AW43" s="122"/>
      <c r="AX43" s="31"/>
      <c r="AY43" s="31"/>
      <c r="AZ43" s="109"/>
      <c r="BA43" s="109"/>
      <c r="BB43" s="109"/>
      <c r="BC43" s="109"/>
      <c r="BD43" s="109"/>
      <c r="BE43" s="109"/>
      <c r="BF43" s="109"/>
    </row>
    <row r="44" spans="1:58" x14ac:dyDescent="0.25">
      <c r="A44" s="92">
        <v>5</v>
      </c>
      <c r="B44" s="74" t="s">
        <v>561</v>
      </c>
      <c r="C44" s="74" t="s">
        <v>562</v>
      </c>
      <c r="D44" s="74" t="s">
        <v>50</v>
      </c>
      <c r="E44" s="109">
        <v>10</v>
      </c>
      <c r="F44" s="196">
        <f t="shared" si="11"/>
        <v>12</v>
      </c>
      <c r="G44" s="225">
        <f>SUM(H44,J44,K44,L44,M44,N44,O44,I44)-14</f>
        <v>29</v>
      </c>
      <c r="H44" s="109"/>
      <c r="I44" s="211"/>
      <c r="J44" s="71">
        <v>6</v>
      </c>
      <c r="K44" s="165">
        <v>25</v>
      </c>
      <c r="L44" s="109"/>
      <c r="M44" s="109"/>
      <c r="N44" s="25">
        <f t="shared" si="12"/>
        <v>8</v>
      </c>
      <c r="O44" s="151">
        <f t="shared" si="13"/>
        <v>4</v>
      </c>
      <c r="P44" s="116">
        <f t="shared" si="14"/>
        <v>0</v>
      </c>
      <c r="Q44" s="129">
        <f t="shared" si="15"/>
        <v>0</v>
      </c>
      <c r="R44" s="109"/>
      <c r="S44" s="31"/>
      <c r="T44" s="47"/>
      <c r="U44" s="122"/>
      <c r="V44" s="31">
        <v>4</v>
      </c>
      <c r="W44" s="47"/>
      <c r="X44" s="109">
        <v>8</v>
      </c>
      <c r="Y44" s="122"/>
      <c r="Z44" s="109"/>
      <c r="AA44" s="47"/>
      <c r="AB44" s="31"/>
      <c r="AC44" s="47"/>
      <c r="AD44" s="122"/>
      <c r="AE44" s="109"/>
      <c r="AF44" s="6"/>
      <c r="AG44" s="31"/>
      <c r="AH44" s="122"/>
      <c r="AI44" s="47"/>
      <c r="AJ44" s="109"/>
      <c r="AK44" s="31"/>
      <c r="AL44" s="47"/>
      <c r="AM44" s="122"/>
      <c r="AN44" s="47"/>
      <c r="AO44" s="109"/>
      <c r="AP44" s="47"/>
      <c r="AQ44" s="31"/>
      <c r="AR44" s="109"/>
      <c r="AS44" s="31"/>
      <c r="AT44" s="109"/>
      <c r="AU44" s="31"/>
      <c r="AV44" s="47"/>
      <c r="AW44" s="122"/>
      <c r="AX44" s="31"/>
      <c r="AY44" s="31"/>
      <c r="AZ44" s="109"/>
      <c r="BA44" s="109"/>
      <c r="BB44" s="109"/>
      <c r="BC44" s="109"/>
      <c r="BD44" s="109"/>
      <c r="BE44" s="109"/>
      <c r="BF44" s="109"/>
    </row>
    <row r="45" spans="1:58" x14ac:dyDescent="0.25">
      <c r="A45" s="92">
        <v>5</v>
      </c>
      <c r="B45" s="105" t="s">
        <v>650</v>
      </c>
      <c r="C45" s="105" t="s">
        <v>651</v>
      </c>
      <c r="D45" s="105" t="s">
        <v>47</v>
      </c>
      <c r="E45" s="109">
        <v>11</v>
      </c>
      <c r="F45" s="196">
        <f t="shared" si="11"/>
        <v>11</v>
      </c>
      <c r="G45" s="225">
        <f t="shared" ref="G45:G52" si="16">SUM(H45,J45,K45,L45,M45,N45,O45,I45)</f>
        <v>20</v>
      </c>
      <c r="H45" s="109">
        <v>10</v>
      </c>
      <c r="I45" s="211"/>
      <c r="J45" s="71">
        <v>0</v>
      </c>
      <c r="K45" s="71">
        <v>0</v>
      </c>
      <c r="L45" s="109"/>
      <c r="M45" s="109"/>
      <c r="N45" s="25">
        <f t="shared" si="12"/>
        <v>0</v>
      </c>
      <c r="O45" s="135">
        <f t="shared" si="13"/>
        <v>10</v>
      </c>
      <c r="P45" s="116">
        <f t="shared" si="14"/>
        <v>0</v>
      </c>
      <c r="Q45" s="129">
        <f t="shared" si="15"/>
        <v>1</v>
      </c>
      <c r="R45" s="109"/>
      <c r="S45" s="31">
        <v>10</v>
      </c>
      <c r="T45" s="47"/>
      <c r="U45" s="122">
        <v>1</v>
      </c>
      <c r="V45" s="31"/>
      <c r="W45" s="47"/>
      <c r="X45" s="109"/>
      <c r="Y45" s="122"/>
      <c r="Z45" s="109"/>
      <c r="AA45" s="47"/>
      <c r="AB45" s="31"/>
      <c r="AC45" s="47"/>
      <c r="AD45" s="122"/>
      <c r="AE45" s="109"/>
      <c r="AF45" s="6"/>
      <c r="AG45" s="31"/>
      <c r="AH45" s="122"/>
      <c r="AI45" s="47"/>
      <c r="AJ45" s="109"/>
      <c r="AK45" s="31"/>
      <c r="AL45" s="47"/>
      <c r="AM45" s="122"/>
      <c r="AN45" s="47"/>
      <c r="AO45" s="109"/>
      <c r="AP45" s="47"/>
      <c r="AQ45" s="31"/>
      <c r="AR45" s="109"/>
      <c r="AS45" s="31"/>
      <c r="AT45" s="109"/>
      <c r="AU45" s="31"/>
      <c r="AV45" s="47"/>
      <c r="AW45" s="122"/>
      <c r="AX45" s="31"/>
      <c r="AY45" s="31"/>
      <c r="AZ45" s="109"/>
      <c r="BA45" s="109"/>
      <c r="BB45" s="109"/>
      <c r="BC45" s="109"/>
      <c r="BD45" s="109"/>
      <c r="BE45" s="109"/>
      <c r="BF45" s="109"/>
    </row>
    <row r="46" spans="1:58" s="50" customFormat="1" x14ac:dyDescent="0.25">
      <c r="A46" s="92">
        <v>5</v>
      </c>
      <c r="B46" s="105" t="s">
        <v>656</v>
      </c>
      <c r="C46" s="105" t="s">
        <v>655</v>
      </c>
      <c r="D46" s="105" t="s">
        <v>44</v>
      </c>
      <c r="E46" s="109">
        <v>12</v>
      </c>
      <c r="F46" s="196">
        <f t="shared" si="11"/>
        <v>10</v>
      </c>
      <c r="G46" s="225">
        <f t="shared" si="16"/>
        <v>10</v>
      </c>
      <c r="H46" s="109"/>
      <c r="I46" s="211"/>
      <c r="J46" s="71">
        <v>0</v>
      </c>
      <c r="K46" s="71">
        <v>0</v>
      </c>
      <c r="L46" s="109"/>
      <c r="M46" s="109"/>
      <c r="N46" s="25">
        <f t="shared" si="12"/>
        <v>10</v>
      </c>
      <c r="O46" s="135">
        <f t="shared" si="13"/>
        <v>0</v>
      </c>
      <c r="P46" s="116">
        <f t="shared" si="14"/>
        <v>0</v>
      </c>
      <c r="Q46" s="129">
        <f t="shared" si="15"/>
        <v>0</v>
      </c>
      <c r="R46" s="109">
        <v>10</v>
      </c>
      <c r="S46" s="31"/>
      <c r="T46" s="47"/>
      <c r="U46" s="122"/>
      <c r="V46" s="31"/>
      <c r="W46" s="47"/>
      <c r="X46" s="109"/>
      <c r="Y46" s="122"/>
      <c r="Z46" s="109"/>
      <c r="AA46" s="47"/>
      <c r="AB46" s="31"/>
      <c r="AC46" s="47"/>
      <c r="AD46" s="122"/>
      <c r="AE46" s="109"/>
      <c r="AF46" s="6"/>
      <c r="AG46" s="31"/>
      <c r="AH46" s="122"/>
      <c r="AI46" s="47"/>
      <c r="AJ46" s="109"/>
      <c r="AK46" s="31"/>
      <c r="AL46" s="47"/>
      <c r="AM46" s="122"/>
      <c r="AN46" s="47"/>
      <c r="AO46" s="109"/>
      <c r="AP46" s="47"/>
      <c r="AQ46" s="31"/>
      <c r="AR46" s="109"/>
      <c r="AS46" s="31"/>
      <c r="AT46" s="109"/>
      <c r="AU46" s="31"/>
      <c r="AV46" s="47"/>
      <c r="AW46" s="122"/>
      <c r="AX46" s="31"/>
      <c r="AY46" s="31"/>
      <c r="AZ46" s="109"/>
      <c r="BA46" s="109"/>
      <c r="BB46" s="109"/>
      <c r="BC46" s="109"/>
      <c r="BD46" s="109"/>
      <c r="BE46" s="109"/>
      <c r="BF46" s="109"/>
    </row>
    <row r="47" spans="1:58" x14ac:dyDescent="0.25">
      <c r="A47" s="92">
        <v>5</v>
      </c>
      <c r="B47" s="105" t="s">
        <v>591</v>
      </c>
      <c r="C47" s="105" t="s">
        <v>592</v>
      </c>
      <c r="D47" s="104" t="s">
        <v>49</v>
      </c>
      <c r="E47" s="109">
        <v>12</v>
      </c>
      <c r="F47" s="196">
        <f t="shared" si="11"/>
        <v>10</v>
      </c>
      <c r="G47" s="225">
        <f t="shared" si="16"/>
        <v>28</v>
      </c>
      <c r="H47" s="109"/>
      <c r="I47" s="211">
        <v>10</v>
      </c>
      <c r="J47" s="71">
        <v>0</v>
      </c>
      <c r="K47" s="71">
        <v>12</v>
      </c>
      <c r="L47" s="109"/>
      <c r="M47" s="109"/>
      <c r="N47" s="25">
        <f t="shared" si="12"/>
        <v>6</v>
      </c>
      <c r="O47" s="135">
        <f t="shared" si="13"/>
        <v>0</v>
      </c>
      <c r="P47" s="116">
        <f t="shared" si="14"/>
        <v>6</v>
      </c>
      <c r="Q47" s="129">
        <f t="shared" si="15"/>
        <v>4</v>
      </c>
      <c r="R47" s="109"/>
      <c r="S47" s="31"/>
      <c r="T47" s="47"/>
      <c r="U47" s="122"/>
      <c r="V47" s="31"/>
      <c r="W47" s="47"/>
      <c r="X47" s="109"/>
      <c r="Y47" s="122"/>
      <c r="Z47" s="109"/>
      <c r="AA47" s="47"/>
      <c r="AB47" s="31"/>
      <c r="AC47" s="47">
        <v>6</v>
      </c>
      <c r="AD47" s="122">
        <v>4</v>
      </c>
      <c r="AE47" s="109"/>
      <c r="AF47" s="6"/>
      <c r="AG47" s="31"/>
      <c r="AH47" s="122"/>
      <c r="AI47" s="47"/>
      <c r="AJ47" s="109"/>
      <c r="AK47" s="31"/>
      <c r="AL47" s="47"/>
      <c r="AM47" s="122"/>
      <c r="AN47" s="47"/>
      <c r="AO47" s="109"/>
      <c r="AP47" s="47"/>
      <c r="AQ47" s="31"/>
      <c r="AR47" s="109"/>
      <c r="AS47" s="31"/>
      <c r="AT47" s="109"/>
      <c r="AU47" s="31"/>
      <c r="AV47" s="47"/>
      <c r="AW47" s="122"/>
      <c r="AX47" s="31"/>
      <c r="AY47" s="31"/>
      <c r="AZ47" s="109"/>
      <c r="BA47" s="109"/>
      <c r="BB47" s="109"/>
      <c r="BC47" s="109"/>
      <c r="BD47" s="109"/>
      <c r="BE47" s="109"/>
      <c r="BF47" s="109"/>
    </row>
    <row r="48" spans="1:58" x14ac:dyDescent="0.25">
      <c r="A48" s="92">
        <v>5</v>
      </c>
      <c r="B48" s="105" t="s">
        <v>652</v>
      </c>
      <c r="C48" s="105" t="s">
        <v>555</v>
      </c>
      <c r="D48" s="105" t="s">
        <v>44</v>
      </c>
      <c r="E48" s="109">
        <v>14</v>
      </c>
      <c r="F48" s="196">
        <f t="shared" si="11"/>
        <v>8</v>
      </c>
      <c r="G48" s="225">
        <f t="shared" si="16"/>
        <v>8</v>
      </c>
      <c r="H48" s="109"/>
      <c r="I48" s="211"/>
      <c r="J48" s="71">
        <v>0</v>
      </c>
      <c r="K48" s="71">
        <v>0</v>
      </c>
      <c r="L48" s="109"/>
      <c r="M48" s="109"/>
      <c r="N48" s="25">
        <f t="shared" si="12"/>
        <v>0</v>
      </c>
      <c r="O48" s="135">
        <f t="shared" si="13"/>
        <v>8</v>
      </c>
      <c r="P48" s="116">
        <f t="shared" si="14"/>
        <v>0</v>
      </c>
      <c r="Q48" s="129">
        <f t="shared" si="15"/>
        <v>0</v>
      </c>
      <c r="R48" s="109"/>
      <c r="S48" s="31">
        <v>8</v>
      </c>
      <c r="T48" s="47"/>
      <c r="U48" s="122"/>
      <c r="V48" s="31"/>
      <c r="W48" s="47"/>
      <c r="X48" s="109"/>
      <c r="Y48" s="122"/>
      <c r="Z48" s="109"/>
      <c r="AA48" s="47"/>
      <c r="AB48" s="31"/>
      <c r="AC48" s="47"/>
      <c r="AD48" s="122"/>
      <c r="AE48" s="109"/>
      <c r="AF48" s="6"/>
      <c r="AG48" s="31"/>
      <c r="AH48" s="122"/>
      <c r="AI48" s="47"/>
      <c r="AJ48" s="109"/>
      <c r="AK48" s="31"/>
      <c r="AL48" s="47"/>
      <c r="AM48" s="122"/>
      <c r="AN48" s="47"/>
      <c r="AO48" s="109"/>
      <c r="AP48" s="47"/>
      <c r="AQ48" s="31"/>
      <c r="AR48" s="109"/>
      <c r="AS48" s="31"/>
      <c r="AT48" s="109"/>
      <c r="AU48" s="31"/>
      <c r="AV48" s="47"/>
      <c r="AW48" s="122"/>
      <c r="AX48" s="31"/>
      <c r="AY48" s="31"/>
      <c r="AZ48" s="109"/>
      <c r="BA48" s="109"/>
      <c r="BB48" s="109"/>
      <c r="BC48" s="109"/>
      <c r="BD48" s="109"/>
      <c r="BE48" s="109"/>
      <c r="BF48" s="109"/>
    </row>
    <row r="49" spans="1:58" x14ac:dyDescent="0.25">
      <c r="A49" s="92">
        <v>5</v>
      </c>
      <c r="B49" s="105" t="s">
        <v>693</v>
      </c>
      <c r="C49" s="105" t="s">
        <v>694</v>
      </c>
      <c r="D49" s="105" t="s">
        <v>48</v>
      </c>
      <c r="E49" s="109">
        <v>14</v>
      </c>
      <c r="F49" s="196">
        <f t="shared" si="11"/>
        <v>8</v>
      </c>
      <c r="G49" s="225">
        <f t="shared" si="16"/>
        <v>12</v>
      </c>
      <c r="H49" s="109">
        <v>10</v>
      </c>
      <c r="I49" s="211"/>
      <c r="J49" s="71">
        <v>0</v>
      </c>
      <c r="K49" s="71">
        <v>0</v>
      </c>
      <c r="L49" s="109"/>
      <c r="M49" s="109"/>
      <c r="N49" s="25">
        <f t="shared" si="12"/>
        <v>0</v>
      </c>
      <c r="O49" s="135">
        <f t="shared" si="13"/>
        <v>2</v>
      </c>
      <c r="P49" s="116">
        <f t="shared" si="14"/>
        <v>0</v>
      </c>
      <c r="Q49" s="129">
        <f t="shared" si="15"/>
        <v>6</v>
      </c>
      <c r="R49" s="109"/>
      <c r="S49" s="31"/>
      <c r="T49" s="47"/>
      <c r="U49" s="122"/>
      <c r="V49" s="31"/>
      <c r="W49" s="47"/>
      <c r="X49" s="109"/>
      <c r="Y49" s="122"/>
      <c r="Z49" s="109"/>
      <c r="AA49" s="47"/>
      <c r="AB49" s="31">
        <v>2</v>
      </c>
      <c r="AC49" s="47"/>
      <c r="AD49" s="122">
        <v>6</v>
      </c>
      <c r="AE49" s="109"/>
      <c r="AF49" s="6"/>
      <c r="AG49" s="31"/>
      <c r="AH49" s="122"/>
      <c r="AI49" s="47"/>
      <c r="AJ49" s="109"/>
      <c r="AK49" s="31"/>
      <c r="AL49" s="47"/>
      <c r="AM49" s="122"/>
      <c r="AN49" s="47"/>
      <c r="AO49" s="109"/>
      <c r="AP49" s="47"/>
      <c r="AQ49" s="31"/>
      <c r="AR49" s="109"/>
      <c r="AS49" s="31"/>
      <c r="AT49" s="109"/>
      <c r="AU49" s="31"/>
      <c r="AV49" s="47"/>
      <c r="AW49" s="122"/>
      <c r="AX49" s="31"/>
      <c r="AY49" s="31"/>
      <c r="AZ49" s="109"/>
      <c r="BA49" s="109"/>
      <c r="BB49" s="109"/>
      <c r="BC49" s="109"/>
      <c r="BD49" s="109"/>
      <c r="BE49" s="109"/>
      <c r="BF49" s="109"/>
    </row>
    <row r="50" spans="1:58" s="50" customFormat="1" x14ac:dyDescent="0.25">
      <c r="A50" s="92">
        <v>5</v>
      </c>
      <c r="B50" s="74" t="s">
        <v>884</v>
      </c>
      <c r="C50" s="74" t="s">
        <v>885</v>
      </c>
      <c r="D50" s="74" t="s">
        <v>57</v>
      </c>
      <c r="E50" s="109">
        <v>16</v>
      </c>
      <c r="F50" s="196">
        <f t="shared" si="11"/>
        <v>6</v>
      </c>
      <c r="G50" s="225">
        <f t="shared" si="16"/>
        <v>6</v>
      </c>
      <c r="H50" s="109"/>
      <c r="I50" s="211"/>
      <c r="J50" s="71"/>
      <c r="K50" s="71"/>
      <c r="L50" s="109"/>
      <c r="M50" s="109"/>
      <c r="N50" s="25">
        <f t="shared" si="12"/>
        <v>6</v>
      </c>
      <c r="O50" s="135">
        <f t="shared" si="13"/>
        <v>0</v>
      </c>
      <c r="P50" s="116">
        <f t="shared" si="14"/>
        <v>6</v>
      </c>
      <c r="Q50" s="129">
        <f t="shared" si="15"/>
        <v>0</v>
      </c>
      <c r="R50" s="109"/>
      <c r="S50" s="31"/>
      <c r="T50" s="47"/>
      <c r="U50" s="122"/>
      <c r="V50" s="31"/>
      <c r="W50" s="47"/>
      <c r="X50" s="109"/>
      <c r="Y50" s="122"/>
      <c r="Z50" s="109"/>
      <c r="AA50" s="47"/>
      <c r="AB50" s="31"/>
      <c r="AC50" s="47"/>
      <c r="AD50" s="122"/>
      <c r="AE50" s="109"/>
      <c r="AF50" s="6"/>
      <c r="AG50" s="31"/>
      <c r="AH50" s="122"/>
      <c r="AI50" s="47">
        <v>6</v>
      </c>
      <c r="AJ50" s="109"/>
      <c r="AK50" s="31"/>
      <c r="AL50" s="47"/>
      <c r="AM50" s="122"/>
      <c r="AN50" s="47"/>
      <c r="AO50" s="109"/>
      <c r="AP50" s="47"/>
      <c r="AQ50" s="31"/>
      <c r="AR50" s="109"/>
      <c r="AS50" s="31"/>
      <c r="AT50" s="109"/>
      <c r="AU50" s="31"/>
      <c r="AV50" s="47"/>
      <c r="AW50" s="122"/>
      <c r="AX50" s="31"/>
      <c r="AY50" s="31"/>
      <c r="AZ50" s="109"/>
      <c r="BA50" s="109"/>
      <c r="BB50" s="109"/>
      <c r="BC50" s="109"/>
      <c r="BD50" s="109"/>
      <c r="BE50" s="109"/>
      <c r="BF50" s="109"/>
    </row>
    <row r="51" spans="1:58" s="50" customFormat="1" x14ac:dyDescent="0.25">
      <c r="A51" s="92">
        <v>5</v>
      </c>
      <c r="B51" s="105" t="s">
        <v>851</v>
      </c>
      <c r="C51" s="105" t="s">
        <v>852</v>
      </c>
      <c r="D51" s="105" t="s">
        <v>623</v>
      </c>
      <c r="E51" s="109">
        <v>17</v>
      </c>
      <c r="F51" s="196">
        <f t="shared" si="11"/>
        <v>4</v>
      </c>
      <c r="G51" s="225">
        <f t="shared" si="16"/>
        <v>4</v>
      </c>
      <c r="H51" s="109"/>
      <c r="I51" s="211"/>
      <c r="J51" s="71"/>
      <c r="K51" s="71"/>
      <c r="L51" s="109"/>
      <c r="M51" s="109"/>
      <c r="N51" s="25">
        <f t="shared" si="12"/>
        <v>0</v>
      </c>
      <c r="O51" s="135">
        <f t="shared" si="13"/>
        <v>4</v>
      </c>
      <c r="P51" s="116">
        <f t="shared" si="14"/>
        <v>0</v>
      </c>
      <c r="Q51" s="129">
        <f t="shared" si="15"/>
        <v>0</v>
      </c>
      <c r="R51" s="109"/>
      <c r="S51" s="31"/>
      <c r="T51" s="47"/>
      <c r="U51" s="122"/>
      <c r="V51" s="31"/>
      <c r="W51" s="47"/>
      <c r="X51" s="109"/>
      <c r="Y51" s="122"/>
      <c r="Z51" s="109"/>
      <c r="AA51" s="47"/>
      <c r="AB51" s="31">
        <v>4</v>
      </c>
      <c r="AC51" s="47"/>
      <c r="AD51" s="122"/>
      <c r="AE51" s="109"/>
      <c r="AF51" s="6"/>
      <c r="AG51" s="31"/>
      <c r="AH51" s="122"/>
      <c r="AI51" s="47"/>
      <c r="AJ51" s="109"/>
      <c r="AK51" s="31"/>
      <c r="AL51" s="47"/>
      <c r="AM51" s="122"/>
      <c r="AN51" s="47"/>
      <c r="AO51" s="109"/>
      <c r="AP51" s="47"/>
      <c r="AQ51" s="31"/>
      <c r="AR51" s="109"/>
      <c r="AS51" s="31"/>
      <c r="AT51" s="109"/>
      <c r="AU51" s="31"/>
      <c r="AV51" s="47"/>
      <c r="AW51" s="122"/>
      <c r="AX51" s="31"/>
      <c r="AY51" s="31"/>
      <c r="AZ51" s="109"/>
      <c r="BA51" s="109"/>
      <c r="BB51" s="109"/>
      <c r="BC51" s="109"/>
      <c r="BD51" s="109"/>
      <c r="BE51" s="109"/>
      <c r="BF51" s="109"/>
    </row>
    <row r="52" spans="1:58" s="50" customFormat="1" x14ac:dyDescent="0.25">
      <c r="A52" s="92">
        <v>5</v>
      </c>
      <c r="B52" s="105" t="s">
        <v>576</v>
      </c>
      <c r="C52" s="105" t="s">
        <v>577</v>
      </c>
      <c r="D52" s="105" t="s">
        <v>57</v>
      </c>
      <c r="E52" s="109">
        <v>18</v>
      </c>
      <c r="F52" s="196">
        <f t="shared" si="11"/>
        <v>2</v>
      </c>
      <c r="G52" s="225">
        <f t="shared" si="16"/>
        <v>31</v>
      </c>
      <c r="H52" s="109"/>
      <c r="I52" s="211"/>
      <c r="J52" s="71">
        <v>23</v>
      </c>
      <c r="K52" s="71">
        <v>6</v>
      </c>
      <c r="L52" s="109"/>
      <c r="M52" s="109"/>
      <c r="N52" s="25">
        <f t="shared" si="12"/>
        <v>0</v>
      </c>
      <c r="O52" s="135">
        <f t="shared" si="13"/>
        <v>2</v>
      </c>
      <c r="P52" s="116">
        <f t="shared" si="14"/>
        <v>0</v>
      </c>
      <c r="Q52" s="129">
        <f t="shared" si="15"/>
        <v>0</v>
      </c>
      <c r="R52" s="109"/>
      <c r="S52" s="31">
        <v>2</v>
      </c>
      <c r="T52" s="47"/>
      <c r="U52" s="122"/>
      <c r="V52" s="31"/>
      <c r="W52" s="47"/>
      <c r="X52" s="109"/>
      <c r="Y52" s="122"/>
      <c r="Z52" s="109"/>
      <c r="AA52" s="47"/>
      <c r="AB52" s="31"/>
      <c r="AC52" s="47"/>
      <c r="AD52" s="122"/>
      <c r="AE52" s="109"/>
      <c r="AF52" s="6"/>
      <c r="AG52" s="31"/>
      <c r="AH52" s="122"/>
      <c r="AI52" s="47"/>
      <c r="AJ52" s="109"/>
      <c r="AK52" s="31"/>
      <c r="AL52" s="47"/>
      <c r="AM52" s="122"/>
      <c r="AN52" s="47"/>
      <c r="AO52" s="109"/>
      <c r="AP52" s="47"/>
      <c r="AQ52" s="31"/>
      <c r="AR52" s="109"/>
      <c r="AS52" s="31"/>
      <c r="AT52" s="109"/>
      <c r="AU52" s="31"/>
      <c r="AV52" s="47"/>
      <c r="AW52" s="122"/>
      <c r="AX52" s="31"/>
      <c r="AY52" s="31"/>
      <c r="AZ52" s="109"/>
      <c r="BA52" s="109"/>
      <c r="BB52" s="109"/>
      <c r="BC52" s="109"/>
      <c r="BD52" s="109"/>
      <c r="BE52" s="109"/>
      <c r="BF52" s="109"/>
    </row>
    <row r="53" spans="1:58" s="50" customFormat="1" x14ac:dyDescent="0.25">
      <c r="A53" s="92">
        <v>5</v>
      </c>
      <c r="B53" s="105" t="s">
        <v>558</v>
      </c>
      <c r="C53" s="105" t="s">
        <v>559</v>
      </c>
      <c r="D53" s="104" t="s">
        <v>162</v>
      </c>
      <c r="E53" s="109"/>
      <c r="F53" s="196">
        <f t="shared" si="11"/>
        <v>0</v>
      </c>
      <c r="G53" s="225">
        <f>SUM(H53,J53,K53,L53,M53,N53,O53,I53)-32</f>
        <v>40</v>
      </c>
      <c r="H53" s="109"/>
      <c r="I53" s="211"/>
      <c r="J53" s="71">
        <v>25</v>
      </c>
      <c r="K53" s="165">
        <v>47</v>
      </c>
      <c r="L53" s="109"/>
      <c r="M53" s="109"/>
      <c r="N53" s="25">
        <f t="shared" si="12"/>
        <v>0</v>
      </c>
      <c r="O53" s="135">
        <f t="shared" si="13"/>
        <v>0</v>
      </c>
      <c r="P53" s="116">
        <f t="shared" si="14"/>
        <v>0</v>
      </c>
      <c r="Q53" s="129">
        <f t="shared" si="15"/>
        <v>0</v>
      </c>
      <c r="R53" s="109"/>
      <c r="S53" s="31"/>
      <c r="T53" s="47"/>
      <c r="U53" s="122"/>
      <c r="V53" s="31"/>
      <c r="W53" s="47"/>
      <c r="X53" s="109"/>
      <c r="Y53" s="122"/>
      <c r="Z53" s="109"/>
      <c r="AA53" s="47"/>
      <c r="AB53" s="31"/>
      <c r="AC53" s="47"/>
      <c r="AD53" s="122"/>
      <c r="AE53" s="109"/>
      <c r="AF53" s="6"/>
      <c r="AG53" s="31"/>
      <c r="AH53" s="122"/>
      <c r="AI53" s="47"/>
      <c r="AJ53" s="109"/>
      <c r="AK53" s="31"/>
      <c r="AL53" s="47"/>
      <c r="AM53" s="122"/>
      <c r="AN53" s="47"/>
      <c r="AO53" s="109"/>
      <c r="AP53" s="47"/>
      <c r="AQ53" s="31"/>
      <c r="AR53" s="109"/>
      <c r="AS53" s="31"/>
      <c r="AT53" s="109"/>
      <c r="AU53" s="31"/>
      <c r="AV53" s="47"/>
      <c r="AW53" s="122"/>
      <c r="AX53" s="31"/>
      <c r="AY53" s="31"/>
      <c r="AZ53" s="109"/>
      <c r="BA53" s="109"/>
      <c r="BB53" s="109"/>
      <c r="BC53" s="109"/>
      <c r="BD53" s="109"/>
      <c r="BE53" s="109"/>
      <c r="BF53" s="109"/>
    </row>
    <row r="54" spans="1:58" s="50" customFormat="1" x14ac:dyDescent="0.25">
      <c r="A54" s="92">
        <v>5</v>
      </c>
      <c r="B54" s="105" t="s">
        <v>565</v>
      </c>
      <c r="C54" s="105" t="s">
        <v>566</v>
      </c>
      <c r="D54" s="104" t="s">
        <v>58</v>
      </c>
      <c r="E54" s="109"/>
      <c r="F54" s="196">
        <f t="shared" si="11"/>
        <v>0</v>
      </c>
      <c r="G54" s="225">
        <f>SUM(H54,J54,K54,L54,M54,N54,O54,I54)-15</f>
        <v>15</v>
      </c>
      <c r="H54" s="109"/>
      <c r="I54" s="211"/>
      <c r="J54" s="71">
        <v>0</v>
      </c>
      <c r="K54" s="165">
        <v>30</v>
      </c>
      <c r="L54" s="109"/>
      <c r="M54" s="109"/>
      <c r="N54" s="25">
        <f t="shared" si="12"/>
        <v>0</v>
      </c>
      <c r="O54" s="135">
        <f t="shared" si="13"/>
        <v>0</v>
      </c>
      <c r="P54" s="116">
        <f t="shared" si="14"/>
        <v>0</v>
      </c>
      <c r="Q54" s="129">
        <f t="shared" si="15"/>
        <v>0</v>
      </c>
      <c r="R54" s="109"/>
      <c r="S54" s="31"/>
      <c r="T54" s="47"/>
      <c r="U54" s="122"/>
      <c r="V54" s="31"/>
      <c r="W54" s="47"/>
      <c r="X54" s="109"/>
      <c r="Y54" s="122"/>
      <c r="Z54" s="109"/>
      <c r="AA54" s="47"/>
      <c r="AB54" s="31"/>
      <c r="AC54" s="47"/>
      <c r="AD54" s="122"/>
      <c r="AE54" s="109"/>
      <c r="AF54" s="6"/>
      <c r="AG54" s="31"/>
      <c r="AH54" s="122"/>
      <c r="AI54" s="47"/>
      <c r="AJ54" s="109"/>
      <c r="AK54" s="31"/>
      <c r="AL54" s="47"/>
      <c r="AM54" s="122"/>
      <c r="AN54" s="47"/>
      <c r="AO54" s="109"/>
      <c r="AP54" s="47"/>
      <c r="AQ54" s="31"/>
      <c r="AR54" s="109"/>
      <c r="AS54" s="31"/>
      <c r="AT54" s="109"/>
      <c r="AU54" s="31"/>
      <c r="AV54" s="47"/>
      <c r="AW54" s="122"/>
      <c r="AX54" s="31"/>
      <c r="AY54" s="31"/>
      <c r="AZ54" s="109"/>
      <c r="BA54" s="109"/>
      <c r="BB54" s="109"/>
      <c r="BC54" s="109"/>
      <c r="BD54" s="109"/>
      <c r="BE54" s="109"/>
      <c r="BF54" s="109"/>
    </row>
    <row r="55" spans="1:58" s="50" customFormat="1" x14ac:dyDescent="0.25">
      <c r="A55" s="92">
        <v>5</v>
      </c>
      <c r="B55" s="105" t="s">
        <v>567</v>
      </c>
      <c r="C55" s="105" t="s">
        <v>568</v>
      </c>
      <c r="D55" s="105" t="s">
        <v>569</v>
      </c>
      <c r="E55" s="109"/>
      <c r="F55" s="196">
        <f t="shared" si="11"/>
        <v>0</v>
      </c>
      <c r="G55" s="225">
        <f t="shared" ref="G55:G75" si="17">SUM(H55,J55,K55,L55,M55,N55,O55,I55)</f>
        <v>27</v>
      </c>
      <c r="H55" s="109"/>
      <c r="I55" s="211"/>
      <c r="J55" s="71">
        <v>15</v>
      </c>
      <c r="K55" s="71">
        <v>12</v>
      </c>
      <c r="L55" s="109"/>
      <c r="M55" s="109"/>
      <c r="N55" s="25">
        <f t="shared" si="12"/>
        <v>0</v>
      </c>
      <c r="O55" s="135">
        <f t="shared" si="13"/>
        <v>0</v>
      </c>
      <c r="P55" s="116">
        <f t="shared" si="14"/>
        <v>0</v>
      </c>
      <c r="Q55" s="129">
        <f t="shared" si="15"/>
        <v>0</v>
      </c>
      <c r="R55" s="109"/>
      <c r="S55" s="31"/>
      <c r="T55" s="47"/>
      <c r="U55" s="122"/>
      <c r="V55" s="31"/>
      <c r="W55" s="47"/>
      <c r="X55" s="109"/>
      <c r="Y55" s="122"/>
      <c r="Z55" s="109"/>
      <c r="AA55" s="47"/>
      <c r="AB55" s="31"/>
      <c r="AC55" s="47"/>
      <c r="AD55" s="122"/>
      <c r="AE55" s="109"/>
      <c r="AF55" s="6"/>
      <c r="AG55" s="31"/>
      <c r="AH55" s="122"/>
      <c r="AI55" s="47"/>
      <c r="AJ55" s="109"/>
      <c r="AK55" s="31"/>
      <c r="AL55" s="47"/>
      <c r="AM55" s="122"/>
      <c r="AN55" s="47"/>
      <c r="AO55" s="109"/>
      <c r="AP55" s="47"/>
      <c r="AQ55" s="31"/>
      <c r="AR55" s="109"/>
      <c r="AS55" s="31"/>
      <c r="AT55" s="109"/>
      <c r="AU55" s="31"/>
      <c r="AV55" s="47"/>
      <c r="AW55" s="122"/>
      <c r="AX55" s="31"/>
      <c r="AY55" s="31"/>
      <c r="AZ55" s="109"/>
      <c r="BA55" s="109"/>
      <c r="BB55" s="109"/>
      <c r="BC55" s="109"/>
      <c r="BD55" s="109"/>
      <c r="BE55" s="109"/>
      <c r="BF55" s="109"/>
    </row>
    <row r="56" spans="1:58" x14ac:dyDescent="0.25">
      <c r="A56" s="92">
        <v>5</v>
      </c>
      <c r="B56" s="105" t="s">
        <v>572</v>
      </c>
      <c r="C56" s="105" t="s">
        <v>573</v>
      </c>
      <c r="D56" s="105" t="s">
        <v>47</v>
      </c>
      <c r="E56" s="109"/>
      <c r="F56" s="196">
        <f t="shared" si="11"/>
        <v>0</v>
      </c>
      <c r="G56" s="225">
        <f t="shared" si="17"/>
        <v>22</v>
      </c>
      <c r="H56" s="109"/>
      <c r="I56" s="211"/>
      <c r="J56" s="71">
        <v>20</v>
      </c>
      <c r="K56" s="71">
        <v>2</v>
      </c>
      <c r="L56" s="109"/>
      <c r="M56" s="109"/>
      <c r="N56" s="25">
        <f t="shared" si="12"/>
        <v>0</v>
      </c>
      <c r="O56" s="135">
        <f t="shared" si="13"/>
        <v>0</v>
      </c>
      <c r="P56" s="116">
        <f t="shared" si="14"/>
        <v>0</v>
      </c>
      <c r="Q56" s="129">
        <f t="shared" si="15"/>
        <v>0</v>
      </c>
      <c r="R56" s="109"/>
      <c r="S56" s="31"/>
      <c r="T56" s="47"/>
      <c r="U56" s="122"/>
      <c r="V56" s="31"/>
      <c r="W56" s="47"/>
      <c r="X56" s="109"/>
      <c r="Y56" s="122"/>
      <c r="Z56" s="109"/>
      <c r="AA56" s="47"/>
      <c r="AB56" s="31"/>
      <c r="AC56" s="47"/>
      <c r="AD56" s="122"/>
      <c r="AE56" s="109"/>
      <c r="AF56" s="6"/>
      <c r="AG56" s="31"/>
      <c r="AH56" s="122"/>
      <c r="AI56" s="47"/>
      <c r="AJ56" s="109"/>
      <c r="AK56" s="31"/>
      <c r="AL56" s="47"/>
      <c r="AM56" s="122"/>
      <c r="AN56" s="47"/>
      <c r="AO56" s="109"/>
      <c r="AP56" s="47"/>
      <c r="AQ56" s="31"/>
      <c r="AR56" s="109"/>
      <c r="AS56" s="31"/>
      <c r="AT56" s="109"/>
      <c r="AU56" s="31"/>
      <c r="AV56" s="47"/>
      <c r="AW56" s="122"/>
      <c r="AX56" s="31"/>
      <c r="AY56" s="31"/>
      <c r="AZ56" s="109"/>
      <c r="BA56" s="109"/>
      <c r="BB56" s="109"/>
      <c r="BC56" s="109"/>
      <c r="BD56" s="109"/>
      <c r="BE56" s="109"/>
      <c r="BF56" s="109"/>
    </row>
    <row r="57" spans="1:58" s="50" customFormat="1" x14ac:dyDescent="0.25">
      <c r="A57" s="92">
        <v>5</v>
      </c>
      <c r="B57" s="105" t="s">
        <v>574</v>
      </c>
      <c r="C57" s="105" t="s">
        <v>575</v>
      </c>
      <c r="D57" s="104" t="s">
        <v>45</v>
      </c>
      <c r="E57" s="109"/>
      <c r="F57" s="196">
        <f t="shared" si="11"/>
        <v>0</v>
      </c>
      <c r="G57" s="225">
        <f t="shared" si="17"/>
        <v>40</v>
      </c>
      <c r="H57" s="109"/>
      <c r="I57" s="211"/>
      <c r="J57" s="71">
        <v>20</v>
      </c>
      <c r="K57" s="71">
        <v>20</v>
      </c>
      <c r="L57" s="109"/>
      <c r="M57" s="109"/>
      <c r="N57" s="25">
        <f t="shared" si="12"/>
        <v>0</v>
      </c>
      <c r="O57" s="135">
        <f t="shared" si="13"/>
        <v>0</v>
      </c>
      <c r="P57" s="116">
        <f t="shared" si="14"/>
        <v>0</v>
      </c>
      <c r="Q57" s="129">
        <f t="shared" si="15"/>
        <v>0</v>
      </c>
      <c r="R57" s="109"/>
      <c r="S57" s="31"/>
      <c r="T57" s="47"/>
      <c r="U57" s="122"/>
      <c r="V57" s="31"/>
      <c r="W57" s="47"/>
      <c r="X57" s="109"/>
      <c r="Y57" s="122"/>
      <c r="Z57" s="109"/>
      <c r="AA57" s="47"/>
      <c r="AB57" s="31"/>
      <c r="AC57" s="47"/>
      <c r="AD57" s="122"/>
      <c r="AE57" s="109"/>
      <c r="AF57" s="6"/>
      <c r="AG57" s="31"/>
      <c r="AH57" s="122"/>
      <c r="AI57" s="47"/>
      <c r="AJ57" s="109"/>
      <c r="AK57" s="31"/>
      <c r="AL57" s="47"/>
      <c r="AM57" s="122"/>
      <c r="AN57" s="47"/>
      <c r="AO57" s="109"/>
      <c r="AP57" s="47"/>
      <c r="AQ57" s="31"/>
      <c r="AR57" s="109"/>
      <c r="AS57" s="31"/>
      <c r="AT57" s="109"/>
      <c r="AU57" s="31"/>
      <c r="AV57" s="47"/>
      <c r="AW57" s="122"/>
      <c r="AX57" s="31"/>
      <c r="AY57" s="31"/>
      <c r="AZ57" s="109"/>
      <c r="BA57" s="109"/>
      <c r="BB57" s="109"/>
      <c r="BC57" s="109"/>
      <c r="BD57" s="109"/>
      <c r="BE57" s="109"/>
      <c r="BF57" s="109"/>
    </row>
    <row r="58" spans="1:58" s="50" customFormat="1" x14ac:dyDescent="0.25">
      <c r="A58" s="92">
        <v>5</v>
      </c>
      <c r="B58" s="105" t="s">
        <v>581</v>
      </c>
      <c r="C58" s="105" t="s">
        <v>582</v>
      </c>
      <c r="D58" s="105" t="s">
        <v>67</v>
      </c>
      <c r="E58" s="109"/>
      <c r="F58" s="196">
        <f t="shared" si="11"/>
        <v>0</v>
      </c>
      <c r="G58" s="225">
        <f t="shared" si="17"/>
        <v>20</v>
      </c>
      <c r="H58" s="109"/>
      <c r="I58" s="211"/>
      <c r="J58" s="71">
        <v>20</v>
      </c>
      <c r="K58" s="71">
        <v>0</v>
      </c>
      <c r="L58" s="109"/>
      <c r="M58" s="109"/>
      <c r="N58" s="25">
        <f t="shared" si="12"/>
        <v>0</v>
      </c>
      <c r="O58" s="135">
        <f t="shared" si="13"/>
        <v>0</v>
      </c>
      <c r="P58" s="116">
        <f t="shared" si="14"/>
        <v>0</v>
      </c>
      <c r="Q58" s="129">
        <f t="shared" si="15"/>
        <v>0</v>
      </c>
      <c r="R58" s="109"/>
      <c r="S58" s="31"/>
      <c r="T58" s="47"/>
      <c r="U58" s="122"/>
      <c r="V58" s="31"/>
      <c r="W58" s="47"/>
      <c r="X58" s="109"/>
      <c r="Y58" s="122"/>
      <c r="Z58" s="109"/>
      <c r="AA58" s="47"/>
      <c r="AB58" s="31"/>
      <c r="AC58" s="47"/>
      <c r="AD58" s="122"/>
      <c r="AE58" s="109"/>
      <c r="AF58" s="6"/>
      <c r="AG58" s="31"/>
      <c r="AH58" s="122"/>
      <c r="AI58" s="47"/>
      <c r="AJ58" s="109"/>
      <c r="AK58" s="31"/>
      <c r="AL58" s="47"/>
      <c r="AM58" s="122"/>
      <c r="AN58" s="47"/>
      <c r="AO58" s="109"/>
      <c r="AP58" s="47"/>
      <c r="AQ58" s="31"/>
      <c r="AR58" s="109"/>
      <c r="AS58" s="31"/>
      <c r="AT58" s="109"/>
      <c r="AU58" s="31"/>
      <c r="AV58" s="47"/>
      <c r="AW58" s="122"/>
      <c r="AX58" s="31"/>
      <c r="AY58" s="31"/>
      <c r="AZ58" s="109"/>
      <c r="BA58" s="109"/>
      <c r="BB58" s="109"/>
      <c r="BC58" s="109"/>
      <c r="BD58" s="109"/>
      <c r="BE58" s="109"/>
      <c r="BF58" s="109"/>
    </row>
    <row r="59" spans="1:58" x14ac:dyDescent="0.25">
      <c r="A59" s="92">
        <v>5</v>
      </c>
      <c r="B59" s="105" t="s">
        <v>611</v>
      </c>
      <c r="C59" s="105" t="s">
        <v>584</v>
      </c>
      <c r="D59" s="104" t="s">
        <v>46</v>
      </c>
      <c r="E59" s="109"/>
      <c r="F59" s="196">
        <f t="shared" si="11"/>
        <v>0</v>
      </c>
      <c r="G59" s="225">
        <f t="shared" si="17"/>
        <v>14</v>
      </c>
      <c r="H59" s="109"/>
      <c r="I59" s="211"/>
      <c r="J59" s="71">
        <v>4</v>
      </c>
      <c r="K59" s="71">
        <v>10</v>
      </c>
      <c r="L59" s="109"/>
      <c r="M59" s="109"/>
      <c r="N59" s="25">
        <f t="shared" si="12"/>
        <v>0</v>
      </c>
      <c r="O59" s="135">
        <f t="shared" si="13"/>
        <v>0</v>
      </c>
      <c r="P59" s="116">
        <f t="shared" si="14"/>
        <v>0</v>
      </c>
      <c r="Q59" s="129">
        <f t="shared" si="15"/>
        <v>0</v>
      </c>
      <c r="R59" s="109"/>
      <c r="S59" s="31"/>
      <c r="T59" s="47"/>
      <c r="U59" s="122"/>
      <c r="V59" s="31"/>
      <c r="W59" s="47"/>
      <c r="X59" s="109"/>
      <c r="Y59" s="122"/>
      <c r="Z59" s="109"/>
      <c r="AA59" s="47"/>
      <c r="AB59" s="31"/>
      <c r="AC59" s="47"/>
      <c r="AD59" s="122"/>
      <c r="AE59" s="109"/>
      <c r="AF59" s="6"/>
      <c r="AG59" s="31"/>
      <c r="AH59" s="122"/>
      <c r="AI59" s="47"/>
      <c r="AJ59" s="109"/>
      <c r="AK59" s="31"/>
      <c r="AL59" s="47"/>
      <c r="AM59" s="122"/>
      <c r="AN59" s="47"/>
      <c r="AO59" s="109"/>
      <c r="AP59" s="47"/>
      <c r="AQ59" s="31"/>
      <c r="AR59" s="109"/>
      <c r="AS59" s="31"/>
      <c r="AT59" s="109"/>
      <c r="AU59" s="31"/>
      <c r="AV59" s="47"/>
      <c r="AW59" s="122"/>
      <c r="AX59" s="31"/>
      <c r="AY59" s="31"/>
      <c r="AZ59" s="109"/>
      <c r="BA59" s="109"/>
      <c r="BB59" s="109"/>
      <c r="BC59" s="109"/>
      <c r="BD59" s="109"/>
      <c r="BE59" s="109"/>
      <c r="BF59" s="109"/>
    </row>
    <row r="60" spans="1:58" x14ac:dyDescent="0.25">
      <c r="A60" s="92">
        <v>5</v>
      </c>
      <c r="B60" s="105" t="s">
        <v>585</v>
      </c>
      <c r="C60" s="105" t="s">
        <v>586</v>
      </c>
      <c r="D60" s="105" t="s">
        <v>45</v>
      </c>
      <c r="E60" s="109"/>
      <c r="F60" s="196">
        <f t="shared" si="11"/>
        <v>0</v>
      </c>
      <c r="G60" s="225">
        <f t="shared" si="17"/>
        <v>0</v>
      </c>
      <c r="H60" s="109"/>
      <c r="I60" s="211"/>
      <c r="J60" s="71">
        <v>0</v>
      </c>
      <c r="K60" s="71">
        <v>0</v>
      </c>
      <c r="L60" s="109"/>
      <c r="M60" s="109"/>
      <c r="N60" s="25">
        <f t="shared" si="12"/>
        <v>0</v>
      </c>
      <c r="O60" s="135">
        <f t="shared" si="13"/>
        <v>0</v>
      </c>
      <c r="P60" s="116">
        <f t="shared" si="14"/>
        <v>0</v>
      </c>
      <c r="Q60" s="129">
        <f t="shared" si="15"/>
        <v>0</v>
      </c>
      <c r="R60" s="109"/>
      <c r="S60" s="31"/>
      <c r="T60" s="47"/>
      <c r="U60" s="122"/>
      <c r="V60" s="31"/>
      <c r="W60" s="47"/>
      <c r="X60" s="109"/>
      <c r="Y60" s="122"/>
      <c r="Z60" s="109"/>
      <c r="AA60" s="47"/>
      <c r="AB60" s="31"/>
      <c r="AC60" s="47"/>
      <c r="AD60" s="122"/>
      <c r="AE60" s="109"/>
      <c r="AF60" s="6"/>
      <c r="AG60" s="31"/>
      <c r="AH60" s="122"/>
      <c r="AI60" s="47"/>
      <c r="AJ60" s="109"/>
      <c r="AK60" s="31"/>
      <c r="AL60" s="47"/>
      <c r="AM60" s="122"/>
      <c r="AN60" s="47"/>
      <c r="AO60" s="109"/>
      <c r="AP60" s="47"/>
      <c r="AQ60" s="31"/>
      <c r="AR60" s="109"/>
      <c r="AS60" s="31"/>
      <c r="AT60" s="109"/>
      <c r="AU60" s="31"/>
      <c r="AV60" s="47"/>
      <c r="AW60" s="122"/>
      <c r="AX60" s="31"/>
      <c r="AY60" s="31"/>
      <c r="AZ60" s="109"/>
      <c r="BA60" s="109"/>
      <c r="BB60" s="109"/>
      <c r="BC60" s="109"/>
      <c r="BD60" s="109"/>
      <c r="BE60" s="109"/>
      <c r="BF60" s="109"/>
    </row>
    <row r="61" spans="1:58" x14ac:dyDescent="0.25">
      <c r="A61" s="92">
        <v>5</v>
      </c>
      <c r="B61" s="105" t="s">
        <v>665</v>
      </c>
      <c r="C61" s="105" t="s">
        <v>673</v>
      </c>
      <c r="D61" s="105" t="s">
        <v>47</v>
      </c>
      <c r="E61" s="109"/>
      <c r="F61" s="196">
        <f t="shared" si="11"/>
        <v>0</v>
      </c>
      <c r="G61" s="225">
        <f t="shared" si="17"/>
        <v>10</v>
      </c>
      <c r="H61" s="109">
        <v>10</v>
      </c>
      <c r="I61" s="211"/>
      <c r="J61" s="71">
        <v>0</v>
      </c>
      <c r="K61" s="71">
        <v>0</v>
      </c>
      <c r="L61" s="109"/>
      <c r="M61" s="109"/>
      <c r="N61" s="25">
        <f t="shared" si="12"/>
        <v>0</v>
      </c>
      <c r="O61" s="135">
        <f t="shared" si="13"/>
        <v>0</v>
      </c>
      <c r="P61" s="116">
        <f t="shared" si="14"/>
        <v>0</v>
      </c>
      <c r="Q61" s="129">
        <f t="shared" si="15"/>
        <v>0</v>
      </c>
      <c r="R61" s="109"/>
      <c r="S61" s="31"/>
      <c r="T61" s="47"/>
      <c r="U61" s="122"/>
      <c r="V61" s="31"/>
      <c r="W61" s="47"/>
      <c r="X61" s="109"/>
      <c r="Y61" s="122"/>
      <c r="Z61" s="109"/>
      <c r="AA61" s="47"/>
      <c r="AB61" s="31"/>
      <c r="AC61" s="47"/>
      <c r="AD61" s="122"/>
      <c r="AE61" s="109"/>
      <c r="AF61" s="6"/>
      <c r="AG61" s="31"/>
      <c r="AH61" s="122"/>
      <c r="AI61" s="47"/>
      <c r="AJ61" s="109"/>
      <c r="AK61" s="31"/>
      <c r="AL61" s="47"/>
      <c r="AM61" s="122"/>
      <c r="AN61" s="47"/>
      <c r="AO61" s="109"/>
      <c r="AP61" s="47"/>
      <c r="AQ61" s="31"/>
      <c r="AR61" s="109"/>
      <c r="AS61" s="31"/>
      <c r="AT61" s="109"/>
      <c r="AU61" s="31"/>
      <c r="AV61" s="47"/>
      <c r="AW61" s="122"/>
      <c r="AX61" s="31"/>
      <c r="AY61" s="31"/>
      <c r="AZ61" s="109"/>
      <c r="BA61" s="109"/>
      <c r="BB61" s="109"/>
      <c r="BC61" s="109"/>
      <c r="BD61" s="109"/>
      <c r="BE61" s="109"/>
      <c r="BF61" s="109"/>
    </row>
    <row r="62" spans="1:58" x14ac:dyDescent="0.25">
      <c r="A62" s="92">
        <v>5</v>
      </c>
      <c r="B62" s="105" t="s">
        <v>675</v>
      </c>
      <c r="C62" s="105" t="s">
        <v>527</v>
      </c>
      <c r="D62" s="105" t="s">
        <v>62</v>
      </c>
      <c r="E62" s="109"/>
      <c r="F62" s="196">
        <f t="shared" si="11"/>
        <v>0</v>
      </c>
      <c r="G62" s="225">
        <f t="shared" si="17"/>
        <v>10</v>
      </c>
      <c r="H62" s="109">
        <v>10</v>
      </c>
      <c r="I62" s="211"/>
      <c r="J62" s="71">
        <v>0</v>
      </c>
      <c r="K62" s="71">
        <v>0</v>
      </c>
      <c r="L62" s="109"/>
      <c r="M62" s="109"/>
      <c r="N62" s="25">
        <f t="shared" si="12"/>
        <v>0</v>
      </c>
      <c r="O62" s="135">
        <f t="shared" si="13"/>
        <v>0</v>
      </c>
      <c r="P62" s="116">
        <f t="shared" si="14"/>
        <v>0</v>
      </c>
      <c r="Q62" s="129">
        <f t="shared" si="15"/>
        <v>0</v>
      </c>
      <c r="R62" s="109"/>
      <c r="S62" s="31"/>
      <c r="T62" s="47"/>
      <c r="U62" s="122"/>
      <c r="V62" s="31"/>
      <c r="W62" s="47"/>
      <c r="X62" s="109"/>
      <c r="Y62" s="122"/>
      <c r="Z62" s="109"/>
      <c r="AA62" s="47"/>
      <c r="AB62" s="31"/>
      <c r="AC62" s="47"/>
      <c r="AD62" s="122"/>
      <c r="AE62" s="109"/>
      <c r="AF62" s="6"/>
      <c r="AG62" s="31"/>
      <c r="AH62" s="122"/>
      <c r="AI62" s="47"/>
      <c r="AJ62" s="109"/>
      <c r="AK62" s="31"/>
      <c r="AL62" s="47"/>
      <c r="AM62" s="122"/>
      <c r="AN62" s="47"/>
      <c r="AO62" s="109"/>
      <c r="AP62" s="47"/>
      <c r="AQ62" s="31"/>
      <c r="AR62" s="109"/>
      <c r="AS62" s="31"/>
      <c r="AT62" s="109"/>
      <c r="AU62" s="31"/>
      <c r="AV62" s="47"/>
      <c r="AW62" s="122"/>
      <c r="AX62" s="31"/>
      <c r="AY62" s="31"/>
      <c r="AZ62" s="109"/>
      <c r="BA62" s="109"/>
      <c r="BB62" s="109"/>
      <c r="BC62" s="109"/>
      <c r="BD62" s="109"/>
      <c r="BE62" s="109"/>
      <c r="BF62" s="109"/>
    </row>
    <row r="63" spans="1:58" x14ac:dyDescent="0.25">
      <c r="A63" s="92">
        <v>5</v>
      </c>
      <c r="B63" s="105" t="s">
        <v>691</v>
      </c>
      <c r="C63" s="105" t="s">
        <v>692</v>
      </c>
      <c r="D63" s="105" t="s">
        <v>49</v>
      </c>
      <c r="E63" s="109"/>
      <c r="F63" s="196">
        <f t="shared" si="11"/>
        <v>0</v>
      </c>
      <c r="G63" s="225">
        <f t="shared" si="17"/>
        <v>10</v>
      </c>
      <c r="H63" s="109">
        <v>10</v>
      </c>
      <c r="I63" s="211"/>
      <c r="J63" s="71">
        <v>0</v>
      </c>
      <c r="K63" s="71">
        <v>0</v>
      </c>
      <c r="L63" s="109"/>
      <c r="M63" s="109"/>
      <c r="N63" s="25">
        <f t="shared" si="12"/>
        <v>0</v>
      </c>
      <c r="O63" s="135">
        <f t="shared" si="13"/>
        <v>0</v>
      </c>
      <c r="P63" s="116">
        <f t="shared" si="14"/>
        <v>0</v>
      </c>
      <c r="Q63" s="129">
        <f t="shared" si="15"/>
        <v>0</v>
      </c>
      <c r="R63" s="109"/>
      <c r="S63" s="31"/>
      <c r="T63" s="47"/>
      <c r="U63" s="122"/>
      <c r="V63" s="31"/>
      <c r="W63" s="47"/>
      <c r="X63" s="109"/>
      <c r="Y63" s="122"/>
      <c r="Z63" s="109"/>
      <c r="AA63" s="47"/>
      <c r="AB63" s="31"/>
      <c r="AC63" s="47"/>
      <c r="AD63" s="122"/>
      <c r="AE63" s="109"/>
      <c r="AF63" s="6"/>
      <c r="AG63" s="31"/>
      <c r="AH63" s="122"/>
      <c r="AI63" s="47"/>
      <c r="AJ63" s="109"/>
      <c r="AK63" s="31"/>
      <c r="AL63" s="47"/>
      <c r="AM63" s="122"/>
      <c r="AN63" s="47"/>
      <c r="AO63" s="109"/>
      <c r="AP63" s="47"/>
      <c r="AQ63" s="31"/>
      <c r="AR63" s="109"/>
      <c r="AS63" s="31"/>
      <c r="AT63" s="109"/>
      <c r="AU63" s="31"/>
      <c r="AV63" s="47"/>
      <c r="AW63" s="122"/>
      <c r="AX63" s="31"/>
      <c r="AY63" s="31"/>
      <c r="AZ63" s="109"/>
      <c r="BA63" s="109"/>
      <c r="BB63" s="109"/>
      <c r="BC63" s="109"/>
      <c r="BD63" s="109"/>
      <c r="BE63" s="109"/>
      <c r="BF63" s="109"/>
    </row>
    <row r="64" spans="1:58" s="50" customFormat="1" x14ac:dyDescent="0.25">
      <c r="A64" s="92">
        <v>5</v>
      </c>
      <c r="B64" s="105" t="s">
        <v>589</v>
      </c>
      <c r="C64" s="105" t="s">
        <v>552</v>
      </c>
      <c r="D64" s="105" t="s">
        <v>179</v>
      </c>
      <c r="E64" s="109"/>
      <c r="F64" s="196">
        <f t="shared" si="11"/>
        <v>0</v>
      </c>
      <c r="G64" s="225">
        <f t="shared" si="17"/>
        <v>14</v>
      </c>
      <c r="H64" s="109"/>
      <c r="I64" s="211"/>
      <c r="J64" s="71">
        <v>8</v>
      </c>
      <c r="K64" s="71">
        <v>6</v>
      </c>
      <c r="L64" s="109"/>
      <c r="M64" s="109"/>
      <c r="N64" s="25">
        <f t="shared" si="12"/>
        <v>0</v>
      </c>
      <c r="O64" s="135">
        <f t="shared" si="13"/>
        <v>0</v>
      </c>
      <c r="P64" s="116">
        <f t="shared" si="14"/>
        <v>0</v>
      </c>
      <c r="Q64" s="129">
        <f t="shared" si="15"/>
        <v>0</v>
      </c>
      <c r="R64" s="109"/>
      <c r="S64" s="31"/>
      <c r="T64" s="47"/>
      <c r="U64" s="122"/>
      <c r="V64" s="31"/>
      <c r="W64" s="47"/>
      <c r="X64" s="109"/>
      <c r="Y64" s="122"/>
      <c r="Z64" s="109"/>
      <c r="AA64" s="47"/>
      <c r="AB64" s="31"/>
      <c r="AC64" s="47"/>
      <c r="AD64" s="122"/>
      <c r="AE64" s="109"/>
      <c r="AF64" s="6"/>
      <c r="AG64" s="31"/>
      <c r="AH64" s="122"/>
      <c r="AI64" s="47"/>
      <c r="AJ64" s="109"/>
      <c r="AK64" s="31"/>
      <c r="AL64" s="47"/>
      <c r="AM64" s="122"/>
      <c r="AN64" s="47"/>
      <c r="AO64" s="109"/>
      <c r="AP64" s="47"/>
      <c r="AQ64" s="31"/>
      <c r="AR64" s="109"/>
      <c r="AS64" s="31"/>
      <c r="AT64" s="109"/>
      <c r="AU64" s="31"/>
      <c r="AV64" s="47"/>
      <c r="AW64" s="122"/>
      <c r="AX64" s="31"/>
      <c r="AY64" s="31"/>
      <c r="AZ64" s="109"/>
      <c r="BA64" s="109"/>
      <c r="BB64" s="109"/>
      <c r="BC64" s="109"/>
      <c r="BD64" s="109"/>
      <c r="BE64" s="109"/>
      <c r="BF64" s="109"/>
    </row>
    <row r="65" spans="1:58" x14ac:dyDescent="0.25">
      <c r="A65" s="92">
        <v>5</v>
      </c>
      <c r="B65" s="105" t="s">
        <v>519</v>
      </c>
      <c r="C65" s="105" t="s">
        <v>590</v>
      </c>
      <c r="D65" s="105" t="s">
        <v>55</v>
      </c>
      <c r="E65" s="109"/>
      <c r="F65" s="196">
        <f t="shared" si="11"/>
        <v>0</v>
      </c>
      <c r="G65" s="225">
        <f t="shared" si="17"/>
        <v>14</v>
      </c>
      <c r="H65" s="109"/>
      <c r="I65" s="211"/>
      <c r="J65" s="71">
        <v>6</v>
      </c>
      <c r="K65" s="71">
        <v>8</v>
      </c>
      <c r="L65" s="109"/>
      <c r="M65" s="109"/>
      <c r="N65" s="25">
        <f t="shared" si="12"/>
        <v>0</v>
      </c>
      <c r="O65" s="135">
        <f t="shared" si="13"/>
        <v>0</v>
      </c>
      <c r="P65" s="116">
        <f t="shared" si="14"/>
        <v>0</v>
      </c>
      <c r="Q65" s="129">
        <f t="shared" si="15"/>
        <v>0</v>
      </c>
      <c r="R65" s="109"/>
      <c r="S65" s="31"/>
      <c r="T65" s="47"/>
      <c r="U65" s="122"/>
      <c r="V65" s="31"/>
      <c r="W65" s="47"/>
      <c r="X65" s="109"/>
      <c r="Y65" s="122"/>
      <c r="Z65" s="109"/>
      <c r="AA65" s="47"/>
      <c r="AB65" s="31"/>
      <c r="AC65" s="47"/>
      <c r="AD65" s="122"/>
      <c r="AE65" s="109"/>
      <c r="AF65" s="6"/>
      <c r="AG65" s="31"/>
      <c r="AH65" s="122"/>
      <c r="AI65" s="47"/>
      <c r="AJ65" s="109"/>
      <c r="AK65" s="31"/>
      <c r="AL65" s="47"/>
      <c r="AM65" s="122"/>
      <c r="AN65" s="47"/>
      <c r="AO65" s="109"/>
      <c r="AP65" s="47"/>
      <c r="AQ65" s="31"/>
      <c r="AR65" s="109"/>
      <c r="AS65" s="31"/>
      <c r="AT65" s="109"/>
      <c r="AU65" s="31"/>
      <c r="AV65" s="47"/>
      <c r="AW65" s="122"/>
      <c r="AX65" s="31"/>
      <c r="AY65" s="31"/>
      <c r="AZ65" s="109"/>
      <c r="BA65" s="109"/>
      <c r="BB65" s="109"/>
      <c r="BC65" s="109"/>
      <c r="BD65" s="109"/>
      <c r="BE65" s="109"/>
      <c r="BF65" s="109"/>
    </row>
    <row r="66" spans="1:58" x14ac:dyDescent="0.25">
      <c r="A66" s="92">
        <v>5</v>
      </c>
      <c r="B66" s="105" t="s">
        <v>593</v>
      </c>
      <c r="C66" s="105" t="s">
        <v>594</v>
      </c>
      <c r="D66" s="105" t="s">
        <v>49</v>
      </c>
      <c r="E66" s="109"/>
      <c r="F66" s="196">
        <f t="shared" si="11"/>
        <v>0</v>
      </c>
      <c r="G66" s="225">
        <f t="shared" si="17"/>
        <v>6</v>
      </c>
      <c r="H66" s="109"/>
      <c r="I66" s="211"/>
      <c r="J66" s="71">
        <v>6</v>
      </c>
      <c r="K66" s="71">
        <v>0</v>
      </c>
      <c r="L66" s="109"/>
      <c r="M66" s="109"/>
      <c r="N66" s="25">
        <f t="shared" si="12"/>
        <v>0</v>
      </c>
      <c r="O66" s="135">
        <f t="shared" si="13"/>
        <v>0</v>
      </c>
      <c r="P66" s="116">
        <f t="shared" si="14"/>
        <v>0</v>
      </c>
      <c r="Q66" s="129">
        <f t="shared" si="15"/>
        <v>0</v>
      </c>
      <c r="R66" s="109"/>
      <c r="S66" s="31"/>
      <c r="T66" s="47"/>
      <c r="U66" s="122"/>
      <c r="V66" s="31"/>
      <c r="W66" s="47"/>
      <c r="X66" s="109"/>
      <c r="Y66" s="122"/>
      <c r="Z66" s="109"/>
      <c r="AA66" s="47"/>
      <c r="AB66" s="31"/>
      <c r="AC66" s="47"/>
      <c r="AD66" s="122"/>
      <c r="AE66" s="109"/>
      <c r="AF66" s="6"/>
      <c r="AG66" s="31"/>
      <c r="AH66" s="122"/>
      <c r="AI66" s="47"/>
      <c r="AJ66" s="109"/>
      <c r="AK66" s="31"/>
      <c r="AL66" s="47"/>
      <c r="AM66" s="122"/>
      <c r="AN66" s="47"/>
      <c r="AO66" s="109"/>
      <c r="AP66" s="47"/>
      <c r="AQ66" s="31"/>
      <c r="AR66" s="109"/>
      <c r="AS66" s="31"/>
      <c r="AT66" s="109"/>
      <c r="AU66" s="31"/>
      <c r="AV66" s="47"/>
      <c r="AW66" s="122"/>
      <c r="AX66" s="31"/>
      <c r="AY66" s="31"/>
      <c r="AZ66" s="109"/>
      <c r="BA66" s="109"/>
      <c r="BB66" s="109"/>
      <c r="BC66" s="109"/>
      <c r="BD66" s="109"/>
      <c r="BE66" s="109"/>
      <c r="BF66" s="109"/>
    </row>
    <row r="67" spans="1:58" x14ac:dyDescent="0.25">
      <c r="A67" s="92">
        <v>5</v>
      </c>
      <c r="B67" s="74" t="s">
        <v>595</v>
      </c>
      <c r="C67" s="74" t="s">
        <v>596</v>
      </c>
      <c r="D67" s="74" t="s">
        <v>70</v>
      </c>
      <c r="E67" s="109"/>
      <c r="F67" s="196">
        <f t="shared" si="11"/>
        <v>0</v>
      </c>
      <c r="G67" s="225">
        <f t="shared" si="17"/>
        <v>8</v>
      </c>
      <c r="H67" s="109"/>
      <c r="I67" s="211"/>
      <c r="J67" s="71">
        <v>8</v>
      </c>
      <c r="K67" s="71">
        <v>0</v>
      </c>
      <c r="L67" s="109"/>
      <c r="M67" s="109"/>
      <c r="N67" s="25">
        <f t="shared" si="12"/>
        <v>0</v>
      </c>
      <c r="O67" s="135">
        <f t="shared" si="13"/>
        <v>0</v>
      </c>
      <c r="P67" s="116">
        <f t="shared" si="14"/>
        <v>0</v>
      </c>
      <c r="Q67" s="129">
        <f t="shared" si="15"/>
        <v>0</v>
      </c>
      <c r="R67" s="109"/>
      <c r="S67" s="31"/>
      <c r="T67" s="47"/>
      <c r="U67" s="122"/>
      <c r="V67" s="31"/>
      <c r="W67" s="47"/>
      <c r="X67" s="109"/>
      <c r="Y67" s="122"/>
      <c r="Z67" s="109"/>
      <c r="AA67" s="47"/>
      <c r="AB67" s="31"/>
      <c r="AC67" s="47"/>
      <c r="AD67" s="122"/>
      <c r="AE67" s="109"/>
      <c r="AF67" s="6"/>
      <c r="AG67" s="31"/>
      <c r="AH67" s="122"/>
      <c r="AI67" s="47"/>
      <c r="AJ67" s="109"/>
      <c r="AK67" s="31"/>
      <c r="AL67" s="47"/>
      <c r="AM67" s="122"/>
      <c r="AN67" s="47"/>
      <c r="AO67" s="109"/>
      <c r="AP67" s="47"/>
      <c r="AQ67" s="31"/>
      <c r="AR67" s="109"/>
      <c r="AS67" s="31"/>
      <c r="AT67" s="109"/>
      <c r="AU67" s="31"/>
      <c r="AV67" s="47"/>
      <c r="AW67" s="122"/>
      <c r="AX67" s="31"/>
      <c r="AY67" s="31"/>
      <c r="AZ67" s="109"/>
      <c r="BA67" s="109"/>
      <c r="BB67" s="109"/>
      <c r="BC67" s="109"/>
      <c r="BD67" s="109"/>
      <c r="BE67" s="109"/>
      <c r="BF67" s="109"/>
    </row>
    <row r="68" spans="1:58" x14ac:dyDescent="0.25">
      <c r="A68" s="92">
        <v>5</v>
      </c>
      <c r="B68" s="105" t="s">
        <v>598</v>
      </c>
      <c r="C68" s="105" t="s">
        <v>557</v>
      </c>
      <c r="D68" s="105" t="s">
        <v>44</v>
      </c>
      <c r="E68" s="109"/>
      <c r="F68" s="196">
        <f t="shared" si="11"/>
        <v>0</v>
      </c>
      <c r="G68" s="225">
        <f t="shared" si="17"/>
        <v>0</v>
      </c>
      <c r="H68" s="109"/>
      <c r="I68" s="211"/>
      <c r="J68" s="71">
        <v>0</v>
      </c>
      <c r="K68" s="71">
        <v>0</v>
      </c>
      <c r="L68" s="109"/>
      <c r="M68" s="109"/>
      <c r="N68" s="25">
        <f t="shared" si="12"/>
        <v>0</v>
      </c>
      <c r="O68" s="135">
        <f t="shared" si="13"/>
        <v>0</v>
      </c>
      <c r="P68" s="116">
        <f t="shared" si="14"/>
        <v>0</v>
      </c>
      <c r="Q68" s="129">
        <f t="shared" si="15"/>
        <v>0</v>
      </c>
      <c r="R68" s="109"/>
      <c r="S68" s="31"/>
      <c r="T68" s="47"/>
      <c r="U68" s="122"/>
      <c r="V68" s="31"/>
      <c r="W68" s="47"/>
      <c r="X68" s="109"/>
      <c r="Y68" s="122"/>
      <c r="Z68" s="109"/>
      <c r="AA68" s="47"/>
      <c r="AB68" s="31"/>
      <c r="AC68" s="47"/>
      <c r="AD68" s="122"/>
      <c r="AE68" s="109"/>
      <c r="AF68" s="6"/>
      <c r="AG68" s="31"/>
      <c r="AH68" s="122"/>
      <c r="AI68" s="47"/>
      <c r="AJ68" s="109"/>
      <c r="AK68" s="31"/>
      <c r="AL68" s="47"/>
      <c r="AM68" s="122"/>
      <c r="AN68" s="47"/>
      <c r="AO68" s="109"/>
      <c r="AP68" s="47"/>
      <c r="AQ68" s="31"/>
      <c r="AR68" s="109"/>
      <c r="AS68" s="31"/>
      <c r="AT68" s="109"/>
      <c r="AU68" s="31"/>
      <c r="AV68" s="47"/>
      <c r="AW68" s="122"/>
      <c r="AX68" s="31"/>
      <c r="AY68" s="31"/>
      <c r="AZ68" s="109"/>
      <c r="BA68" s="109"/>
      <c r="BB68" s="109"/>
      <c r="BC68" s="109"/>
      <c r="BD68" s="109"/>
      <c r="BE68" s="109"/>
      <c r="BF68" s="109"/>
    </row>
    <row r="69" spans="1:58" x14ac:dyDescent="0.25">
      <c r="A69" s="92">
        <v>5</v>
      </c>
      <c r="B69" s="105" t="s">
        <v>599</v>
      </c>
      <c r="C69" s="105" t="s">
        <v>600</v>
      </c>
      <c r="D69" s="105" t="s">
        <v>179</v>
      </c>
      <c r="E69" s="109"/>
      <c r="F69" s="196">
        <f t="shared" si="11"/>
        <v>0</v>
      </c>
      <c r="G69" s="225">
        <f t="shared" si="17"/>
        <v>4</v>
      </c>
      <c r="H69" s="109"/>
      <c r="I69" s="211"/>
      <c r="J69" s="71">
        <v>4</v>
      </c>
      <c r="K69" s="71">
        <v>0</v>
      </c>
      <c r="L69" s="109"/>
      <c r="M69" s="109"/>
      <c r="N69" s="25">
        <f t="shared" si="12"/>
        <v>0</v>
      </c>
      <c r="O69" s="135">
        <f t="shared" si="13"/>
        <v>0</v>
      </c>
      <c r="P69" s="116">
        <f t="shared" si="14"/>
        <v>0</v>
      </c>
      <c r="Q69" s="129">
        <f t="shared" si="15"/>
        <v>0</v>
      </c>
      <c r="R69" s="109"/>
      <c r="S69" s="31"/>
      <c r="T69" s="47"/>
      <c r="U69" s="122"/>
      <c r="V69" s="31"/>
      <c r="W69" s="47"/>
      <c r="X69" s="109"/>
      <c r="Y69" s="122"/>
      <c r="Z69" s="109"/>
      <c r="AA69" s="47"/>
      <c r="AB69" s="31"/>
      <c r="AC69" s="47"/>
      <c r="AD69" s="122"/>
      <c r="AE69" s="109"/>
      <c r="AF69" s="6"/>
      <c r="AG69" s="31"/>
      <c r="AH69" s="122"/>
      <c r="AI69" s="47"/>
      <c r="AJ69" s="109"/>
      <c r="AK69" s="31"/>
      <c r="AL69" s="47"/>
      <c r="AM69" s="122"/>
      <c r="AN69" s="47"/>
      <c r="AO69" s="109"/>
      <c r="AP69" s="47"/>
      <c r="AQ69" s="31"/>
      <c r="AR69" s="109"/>
      <c r="AS69" s="31"/>
      <c r="AT69" s="109"/>
      <c r="AU69" s="31"/>
      <c r="AV69" s="47"/>
      <c r="AW69" s="122"/>
      <c r="AX69" s="31"/>
      <c r="AY69" s="31"/>
      <c r="AZ69" s="109"/>
      <c r="BA69" s="109"/>
      <c r="BB69" s="109"/>
      <c r="BC69" s="109"/>
      <c r="BD69" s="109"/>
      <c r="BE69" s="109"/>
      <c r="BF69" s="109"/>
    </row>
    <row r="70" spans="1:58" x14ac:dyDescent="0.25">
      <c r="A70" s="92">
        <v>5</v>
      </c>
      <c r="B70" s="74" t="s">
        <v>610</v>
      </c>
      <c r="C70" s="74" t="s">
        <v>604</v>
      </c>
      <c r="D70" s="112" t="s">
        <v>45</v>
      </c>
      <c r="E70" s="109"/>
      <c r="F70" s="196">
        <f t="shared" si="11"/>
        <v>0</v>
      </c>
      <c r="G70" s="225">
        <f t="shared" si="17"/>
        <v>0</v>
      </c>
      <c r="H70" s="109"/>
      <c r="I70" s="211"/>
      <c r="J70" s="71">
        <v>0</v>
      </c>
      <c r="K70" s="71">
        <v>0</v>
      </c>
      <c r="L70" s="109"/>
      <c r="M70" s="109"/>
      <c r="N70" s="25">
        <f t="shared" si="12"/>
        <v>0</v>
      </c>
      <c r="O70" s="135">
        <f t="shared" si="13"/>
        <v>0</v>
      </c>
      <c r="P70" s="116">
        <f t="shared" si="14"/>
        <v>0</v>
      </c>
      <c r="Q70" s="129">
        <f t="shared" si="15"/>
        <v>0</v>
      </c>
      <c r="R70" s="109"/>
      <c r="S70" s="31"/>
      <c r="T70" s="47"/>
      <c r="U70" s="122"/>
      <c r="V70" s="31"/>
      <c r="W70" s="47"/>
      <c r="X70" s="109"/>
      <c r="Y70" s="122"/>
      <c r="Z70" s="109"/>
      <c r="AA70" s="47"/>
      <c r="AB70" s="31"/>
      <c r="AC70" s="47"/>
      <c r="AD70" s="122"/>
      <c r="AE70" s="109"/>
      <c r="AF70" s="6"/>
      <c r="AG70" s="31"/>
      <c r="AH70" s="122"/>
      <c r="AI70" s="47"/>
      <c r="AJ70" s="109"/>
      <c r="AK70" s="31"/>
      <c r="AL70" s="47"/>
      <c r="AM70" s="122"/>
      <c r="AN70" s="47"/>
      <c r="AO70" s="109"/>
      <c r="AP70" s="47"/>
      <c r="AQ70" s="31"/>
      <c r="AR70" s="109"/>
      <c r="AS70" s="31"/>
      <c r="AT70" s="109"/>
      <c r="AU70" s="31"/>
      <c r="AV70" s="47"/>
      <c r="AW70" s="122"/>
      <c r="AX70" s="31"/>
      <c r="AY70" s="31"/>
      <c r="AZ70" s="109"/>
      <c r="BA70" s="109"/>
      <c r="BB70" s="109"/>
      <c r="BC70" s="109"/>
      <c r="BD70" s="109"/>
      <c r="BE70" s="109"/>
      <c r="BF70" s="109"/>
    </row>
    <row r="71" spans="1:58" x14ac:dyDescent="0.25">
      <c r="A71" s="92">
        <v>5</v>
      </c>
      <c r="B71" s="105" t="s">
        <v>605</v>
      </c>
      <c r="C71" s="105" t="s">
        <v>606</v>
      </c>
      <c r="D71" s="105" t="s">
        <v>44</v>
      </c>
      <c r="E71" s="109"/>
      <c r="F71" s="196">
        <f t="shared" si="11"/>
        <v>0</v>
      </c>
      <c r="G71" s="225">
        <f t="shared" si="17"/>
        <v>10</v>
      </c>
      <c r="H71" s="109"/>
      <c r="I71" s="211">
        <v>10</v>
      </c>
      <c r="J71" s="71">
        <v>0</v>
      </c>
      <c r="K71" s="71">
        <v>0</v>
      </c>
      <c r="L71" s="109"/>
      <c r="M71" s="109"/>
      <c r="N71" s="25">
        <f t="shared" si="12"/>
        <v>0</v>
      </c>
      <c r="O71" s="135">
        <f t="shared" si="13"/>
        <v>0</v>
      </c>
      <c r="P71" s="116">
        <f t="shared" si="14"/>
        <v>0</v>
      </c>
      <c r="Q71" s="129">
        <f t="shared" si="15"/>
        <v>0</v>
      </c>
      <c r="R71" s="109"/>
      <c r="S71" s="31"/>
      <c r="T71" s="47"/>
      <c r="U71" s="122"/>
      <c r="V71" s="31"/>
      <c r="W71" s="47"/>
      <c r="X71" s="109"/>
      <c r="Y71" s="122"/>
      <c r="Z71" s="109"/>
      <c r="AA71" s="47"/>
      <c r="AB71" s="31"/>
      <c r="AC71" s="47"/>
      <c r="AD71" s="122"/>
      <c r="AE71" s="109"/>
      <c r="AF71" s="6"/>
      <c r="AG71" s="31"/>
      <c r="AH71" s="122"/>
      <c r="AI71" s="47"/>
      <c r="AJ71" s="109"/>
      <c r="AK71" s="31"/>
      <c r="AL71" s="47"/>
      <c r="AM71" s="122"/>
      <c r="AN71" s="47"/>
      <c r="AO71" s="109"/>
      <c r="AP71" s="47"/>
      <c r="AQ71" s="31"/>
      <c r="AR71" s="109"/>
      <c r="AS71" s="31"/>
      <c r="AT71" s="109"/>
      <c r="AU71" s="31"/>
      <c r="AV71" s="47"/>
      <c r="AW71" s="122"/>
      <c r="AX71" s="31"/>
      <c r="AY71" s="31"/>
      <c r="AZ71" s="109"/>
      <c r="BA71" s="109"/>
      <c r="BB71" s="109"/>
      <c r="BC71" s="109"/>
      <c r="BD71" s="109"/>
      <c r="BE71" s="109"/>
      <c r="BF71" s="109"/>
    </row>
    <row r="72" spans="1:58" s="50" customFormat="1" x14ac:dyDescent="0.25">
      <c r="A72" s="92">
        <v>5</v>
      </c>
      <c r="B72" s="105" t="s">
        <v>844</v>
      </c>
      <c r="C72" s="105" t="s">
        <v>845</v>
      </c>
      <c r="D72" s="105" t="s">
        <v>62</v>
      </c>
      <c r="E72" s="109"/>
      <c r="F72" s="196">
        <f t="shared" si="11"/>
        <v>0</v>
      </c>
      <c r="G72" s="225">
        <f t="shared" si="17"/>
        <v>10</v>
      </c>
      <c r="H72" s="109">
        <v>10</v>
      </c>
      <c r="I72" s="211"/>
      <c r="J72" s="71"/>
      <c r="K72" s="71"/>
      <c r="L72" s="109"/>
      <c r="M72" s="109"/>
      <c r="N72" s="25">
        <f t="shared" si="12"/>
        <v>0</v>
      </c>
      <c r="O72" s="135">
        <f t="shared" si="13"/>
        <v>0</v>
      </c>
      <c r="P72" s="116">
        <f t="shared" si="14"/>
        <v>0</v>
      </c>
      <c r="Q72" s="129">
        <f t="shared" si="15"/>
        <v>0</v>
      </c>
      <c r="R72" s="109"/>
      <c r="S72" s="31"/>
      <c r="T72" s="47"/>
      <c r="U72" s="122"/>
      <c r="V72" s="31"/>
      <c r="W72" s="47"/>
      <c r="X72" s="109"/>
      <c r="Y72" s="122"/>
      <c r="Z72" s="109"/>
      <c r="AA72" s="47"/>
      <c r="AB72" s="31"/>
      <c r="AC72" s="47"/>
      <c r="AD72" s="122"/>
      <c r="AE72" s="109"/>
      <c r="AF72" s="6"/>
      <c r="AG72" s="31"/>
      <c r="AH72" s="122"/>
      <c r="AI72" s="47"/>
      <c r="AJ72" s="109"/>
      <c r="AK72" s="31"/>
      <c r="AL72" s="47"/>
      <c r="AM72" s="122"/>
      <c r="AN72" s="47"/>
      <c r="AO72" s="109"/>
      <c r="AP72" s="47"/>
      <c r="AQ72" s="31"/>
      <c r="AR72" s="109"/>
      <c r="AS72" s="31"/>
      <c r="AT72" s="109"/>
      <c r="AU72" s="31"/>
      <c r="AV72" s="47"/>
      <c r="AW72" s="122"/>
      <c r="AX72" s="31"/>
      <c r="AY72" s="31"/>
      <c r="AZ72" s="109"/>
      <c r="BA72" s="109"/>
      <c r="BB72" s="109"/>
      <c r="BC72" s="109"/>
      <c r="BD72" s="109"/>
      <c r="BE72" s="109"/>
      <c r="BF72" s="109"/>
    </row>
    <row r="73" spans="1:58" s="50" customFormat="1" x14ac:dyDescent="0.25">
      <c r="A73" s="92">
        <v>5</v>
      </c>
      <c r="B73" s="105" t="s">
        <v>846</v>
      </c>
      <c r="C73" s="105" t="s">
        <v>847</v>
      </c>
      <c r="D73" s="105" t="s">
        <v>179</v>
      </c>
      <c r="E73" s="109"/>
      <c r="F73" s="196">
        <f t="shared" si="11"/>
        <v>0</v>
      </c>
      <c r="G73" s="225">
        <f t="shared" si="17"/>
        <v>10</v>
      </c>
      <c r="H73" s="109">
        <v>10</v>
      </c>
      <c r="I73" s="211"/>
      <c r="J73" s="71"/>
      <c r="K73" s="71"/>
      <c r="L73" s="109"/>
      <c r="M73" s="109"/>
      <c r="N73" s="25">
        <f t="shared" si="12"/>
        <v>0</v>
      </c>
      <c r="O73" s="135">
        <f t="shared" si="13"/>
        <v>0</v>
      </c>
      <c r="P73" s="116">
        <f t="shared" si="14"/>
        <v>0</v>
      </c>
      <c r="Q73" s="129">
        <f t="shared" si="15"/>
        <v>0</v>
      </c>
      <c r="R73" s="109"/>
      <c r="S73" s="31"/>
      <c r="T73" s="47"/>
      <c r="U73" s="122"/>
      <c r="V73" s="31"/>
      <c r="W73" s="47"/>
      <c r="X73" s="109"/>
      <c r="Y73" s="122"/>
      <c r="Z73" s="109"/>
      <c r="AA73" s="47"/>
      <c r="AB73" s="31"/>
      <c r="AC73" s="47"/>
      <c r="AD73" s="122"/>
      <c r="AE73" s="109"/>
      <c r="AF73" s="6"/>
      <c r="AG73" s="31"/>
      <c r="AH73" s="122"/>
      <c r="AI73" s="47"/>
      <c r="AJ73" s="109"/>
      <c r="AK73" s="31"/>
      <c r="AL73" s="47"/>
      <c r="AM73" s="122"/>
      <c r="AN73" s="47"/>
      <c r="AO73" s="109"/>
      <c r="AP73" s="47"/>
      <c r="AQ73" s="31"/>
      <c r="AR73" s="109"/>
      <c r="AS73" s="31"/>
      <c r="AT73" s="109"/>
      <c r="AU73" s="31"/>
      <c r="AV73" s="47"/>
      <c r="AW73" s="122"/>
      <c r="AX73" s="31"/>
      <c r="AY73" s="31"/>
      <c r="AZ73" s="109"/>
      <c r="BA73" s="109"/>
      <c r="BB73" s="109"/>
      <c r="BC73" s="109"/>
      <c r="BD73" s="109"/>
      <c r="BE73" s="109"/>
      <c r="BF73" s="109"/>
    </row>
    <row r="74" spans="1:58" s="50" customFormat="1" x14ac:dyDescent="0.25">
      <c r="A74" s="92">
        <v>5</v>
      </c>
      <c r="B74" s="105" t="s">
        <v>842</v>
      </c>
      <c r="C74" s="105" t="s">
        <v>843</v>
      </c>
      <c r="D74" s="105" t="s">
        <v>49</v>
      </c>
      <c r="E74" s="109"/>
      <c r="F74" s="196">
        <f t="shared" si="11"/>
        <v>0</v>
      </c>
      <c r="G74" s="225">
        <f t="shared" si="17"/>
        <v>10</v>
      </c>
      <c r="H74" s="109">
        <v>10</v>
      </c>
      <c r="I74" s="211"/>
      <c r="J74" s="71">
        <v>0</v>
      </c>
      <c r="K74" s="71">
        <v>0</v>
      </c>
      <c r="L74" s="109"/>
      <c r="M74" s="109"/>
      <c r="N74" s="25">
        <f t="shared" si="12"/>
        <v>0</v>
      </c>
      <c r="O74" s="135">
        <f t="shared" si="13"/>
        <v>0</v>
      </c>
      <c r="P74" s="116">
        <f t="shared" si="14"/>
        <v>0</v>
      </c>
      <c r="Q74" s="129">
        <f t="shared" si="15"/>
        <v>0</v>
      </c>
      <c r="R74" s="109"/>
      <c r="S74" s="31"/>
      <c r="T74" s="47"/>
      <c r="U74" s="122"/>
      <c r="V74" s="31"/>
      <c r="W74" s="47"/>
      <c r="X74" s="109"/>
      <c r="Y74" s="122"/>
      <c r="Z74" s="109"/>
      <c r="AA74" s="47"/>
      <c r="AB74" s="31"/>
      <c r="AC74" s="47"/>
      <c r="AD74" s="122"/>
      <c r="AE74" s="109"/>
      <c r="AF74" s="6"/>
      <c r="AG74" s="31"/>
      <c r="AH74" s="122"/>
      <c r="AI74" s="47"/>
      <c r="AJ74" s="109"/>
      <c r="AK74" s="31"/>
      <c r="AL74" s="47"/>
      <c r="AM74" s="122"/>
      <c r="AN74" s="47"/>
      <c r="AO74" s="109"/>
      <c r="AP74" s="47"/>
      <c r="AQ74" s="31"/>
      <c r="AR74" s="109"/>
      <c r="AS74" s="31"/>
      <c r="AT74" s="109"/>
      <c r="AU74" s="31"/>
      <c r="AV74" s="47"/>
      <c r="AW74" s="122"/>
      <c r="AX74" s="31"/>
      <c r="AY74" s="31"/>
      <c r="AZ74" s="109"/>
      <c r="BA74" s="109"/>
      <c r="BB74" s="109"/>
      <c r="BC74" s="109"/>
      <c r="BD74" s="109"/>
      <c r="BE74" s="109"/>
      <c r="BF74" s="109"/>
    </row>
    <row r="75" spans="1:58" x14ac:dyDescent="0.25">
      <c r="A75" s="92">
        <v>5</v>
      </c>
      <c r="B75" s="105" t="s">
        <v>607</v>
      </c>
      <c r="C75" s="105" t="s">
        <v>608</v>
      </c>
      <c r="D75" s="104" t="s">
        <v>46</v>
      </c>
      <c r="E75" s="109"/>
      <c r="F75" s="196">
        <f t="shared" si="11"/>
        <v>0</v>
      </c>
      <c r="G75" s="225">
        <f t="shared" si="17"/>
        <v>10</v>
      </c>
      <c r="H75" s="109"/>
      <c r="I75" s="5">
        <v>10</v>
      </c>
      <c r="J75" s="114">
        <v>0</v>
      </c>
      <c r="K75" s="72">
        <v>0</v>
      </c>
      <c r="L75" s="109"/>
      <c r="M75" s="109"/>
      <c r="N75" s="25">
        <f t="shared" si="12"/>
        <v>0</v>
      </c>
      <c r="O75" s="135">
        <f t="shared" si="13"/>
        <v>0</v>
      </c>
      <c r="P75" s="116">
        <f t="shared" si="14"/>
        <v>0</v>
      </c>
      <c r="Q75" s="129">
        <f t="shared" si="15"/>
        <v>0</v>
      </c>
      <c r="R75" s="109"/>
      <c r="S75" s="31"/>
      <c r="T75" s="47"/>
      <c r="U75" s="122"/>
      <c r="V75" s="31"/>
      <c r="W75" s="47"/>
      <c r="X75" s="109"/>
      <c r="Y75" s="122"/>
      <c r="Z75" s="109"/>
      <c r="AA75" s="47"/>
      <c r="AB75" s="31"/>
      <c r="AC75" s="47"/>
      <c r="AD75" s="122"/>
      <c r="AE75" s="109"/>
      <c r="AF75" s="6"/>
      <c r="AG75" s="31"/>
      <c r="AH75" s="122"/>
      <c r="AI75" s="47"/>
      <c r="AJ75" s="109"/>
      <c r="AK75" s="31"/>
      <c r="AL75" s="47"/>
      <c r="AM75" s="122"/>
      <c r="AN75" s="47"/>
      <c r="AO75" s="109"/>
      <c r="AP75" s="47"/>
      <c r="AQ75" s="31"/>
      <c r="AR75" s="109"/>
      <c r="AS75" s="31"/>
      <c r="AT75" s="109"/>
      <c r="AU75" s="31"/>
      <c r="AV75" s="47"/>
      <c r="AW75" s="122"/>
      <c r="AX75" s="31"/>
      <c r="AY75" s="31"/>
      <c r="AZ75" s="109"/>
      <c r="BA75" s="109"/>
      <c r="BB75" s="109"/>
      <c r="BC75" s="109"/>
      <c r="BD75" s="109"/>
      <c r="BE75" s="109"/>
      <c r="BF75" s="109"/>
    </row>
  </sheetData>
  <sortState ref="A35:AO75">
    <sortCondition descending="1" ref="F35:F75"/>
  </sortState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8"/>
  <sheetViews>
    <sheetView workbookViewId="0">
      <pane ySplit="1" topLeftCell="A2" activePane="bottomLeft" state="frozen"/>
      <selection pane="bottomLeft" activeCell="F15" sqref="F15"/>
    </sheetView>
  </sheetViews>
  <sheetFormatPr defaultRowHeight="15" x14ac:dyDescent="0.25"/>
  <cols>
    <col min="1" max="1" width="21" bestFit="1" customWidth="1"/>
    <col min="2" max="2" width="11.42578125" bestFit="1" customWidth="1"/>
    <col min="3" max="3" width="23.7109375" bestFit="1" customWidth="1"/>
    <col min="4" max="4" width="3.7109375" bestFit="1" customWidth="1"/>
    <col min="5" max="7" width="4.85546875" customWidth="1"/>
    <col min="8" max="8" width="4.7109375" customWidth="1"/>
    <col min="9" max="13" width="4.85546875" customWidth="1"/>
    <col min="14" max="14" width="4.85546875" style="133" customWidth="1"/>
    <col min="15" max="15" width="4.85546875" style="125" customWidth="1"/>
    <col min="16" max="16" width="3.7109375" bestFit="1" customWidth="1"/>
    <col min="17" max="17" width="3.7109375" style="137" bestFit="1" customWidth="1"/>
    <col min="18" max="18" width="3.7109375" style="133" bestFit="1" customWidth="1"/>
    <col min="19" max="19" width="3.7109375" style="125" bestFit="1" customWidth="1"/>
    <col min="20" max="20" width="3.7109375" bestFit="1" customWidth="1"/>
    <col min="21" max="21" width="3.7109375" style="133" bestFit="1" customWidth="1"/>
    <col min="22" max="23" width="3.7109375" bestFit="1" customWidth="1"/>
    <col min="24" max="24" width="3.7109375" style="133" bestFit="1" customWidth="1"/>
    <col min="25" max="25" width="3.7109375" bestFit="1" customWidth="1"/>
    <col min="26" max="26" width="3.7109375" style="133" bestFit="1" customWidth="1"/>
    <col min="27" max="28" width="3.7109375" bestFit="1" customWidth="1"/>
    <col min="29" max="30" width="3.7109375" style="133" bestFit="1" customWidth="1"/>
    <col min="31" max="32" width="3.7109375" bestFit="1" customWidth="1"/>
    <col min="33" max="33" width="3.7109375" style="133" bestFit="1" customWidth="1"/>
    <col min="34" max="34" width="3.7109375" style="125" bestFit="1" customWidth="1"/>
    <col min="35" max="35" width="6.5703125" style="133" bestFit="1" customWidth="1"/>
    <col min="36" max="36" width="3.7109375" bestFit="1" customWidth="1"/>
    <col min="37" max="37" width="3.7109375" style="133" bestFit="1" customWidth="1"/>
    <col min="38" max="42" width="3.7109375" bestFit="1" customWidth="1"/>
    <col min="43" max="43" width="3.7109375" style="133" bestFit="1" customWidth="1"/>
    <col min="44" max="44" width="3.7109375" style="125" bestFit="1" customWidth="1"/>
    <col min="45" max="53" width="3.7109375" bestFit="1" customWidth="1"/>
  </cols>
  <sheetData>
    <row r="1" spans="1:53" ht="216" x14ac:dyDescent="0.25">
      <c r="A1" s="45" t="s">
        <v>0</v>
      </c>
      <c r="B1" s="32" t="s">
        <v>43</v>
      </c>
      <c r="C1" s="32" t="s">
        <v>2</v>
      </c>
      <c r="D1" s="7" t="s">
        <v>3</v>
      </c>
      <c r="E1" s="8" t="s">
        <v>4</v>
      </c>
      <c r="F1" s="35" t="s">
        <v>7</v>
      </c>
      <c r="G1" s="33" t="s">
        <v>13</v>
      </c>
      <c r="H1" s="34" t="s">
        <v>10</v>
      </c>
      <c r="I1" s="37" t="s">
        <v>11</v>
      </c>
      <c r="J1" s="33" t="s">
        <v>8</v>
      </c>
      <c r="K1" s="38" t="s">
        <v>9</v>
      </c>
      <c r="L1" s="36" t="s">
        <v>700</v>
      </c>
      <c r="M1" s="10" t="s">
        <v>6</v>
      </c>
      <c r="N1" s="11" t="s">
        <v>5</v>
      </c>
      <c r="O1" s="12" t="s">
        <v>16</v>
      </c>
      <c r="P1" s="13" t="s">
        <v>17</v>
      </c>
      <c r="Q1" s="14" t="s">
        <v>18</v>
      </c>
      <c r="R1" s="16" t="s">
        <v>19</v>
      </c>
      <c r="S1" s="15" t="s">
        <v>20</v>
      </c>
      <c r="T1" s="14" t="s">
        <v>617</v>
      </c>
      <c r="U1" s="16" t="s">
        <v>618</v>
      </c>
      <c r="V1" s="115" t="s">
        <v>616</v>
      </c>
      <c r="W1" s="17" t="s">
        <v>614</v>
      </c>
      <c r="X1" s="16" t="s">
        <v>615</v>
      </c>
      <c r="Y1" s="14" t="s">
        <v>21</v>
      </c>
      <c r="Z1" s="16" t="s">
        <v>22</v>
      </c>
      <c r="AA1" s="21" t="s">
        <v>38</v>
      </c>
      <c r="AB1" s="22" t="s">
        <v>39</v>
      </c>
      <c r="AC1" s="19" t="s">
        <v>40</v>
      </c>
      <c r="AD1" s="16" t="s">
        <v>23</v>
      </c>
      <c r="AE1" s="17" t="s">
        <v>24</v>
      </c>
      <c r="AF1" s="14" t="s">
        <v>25</v>
      </c>
      <c r="AG1" s="16" t="s">
        <v>26</v>
      </c>
      <c r="AH1" s="43" t="s">
        <v>27</v>
      </c>
      <c r="AI1" s="44" t="s">
        <v>28</v>
      </c>
      <c r="AJ1" s="17" t="s">
        <v>29</v>
      </c>
      <c r="AK1" s="16" t="s">
        <v>619</v>
      </c>
      <c r="AL1" s="14" t="s">
        <v>30</v>
      </c>
      <c r="AM1" s="18" t="s">
        <v>31</v>
      </c>
      <c r="AN1" s="14" t="s">
        <v>32</v>
      </c>
      <c r="AO1" s="17" t="s">
        <v>33</v>
      </c>
      <c r="AP1" s="14" t="s">
        <v>34</v>
      </c>
      <c r="AQ1" s="16" t="s">
        <v>35</v>
      </c>
      <c r="AR1" s="42" t="s">
        <v>36</v>
      </c>
      <c r="AS1" s="14" t="s">
        <v>37</v>
      </c>
      <c r="AT1" s="22" t="s">
        <v>620</v>
      </c>
      <c r="AU1" s="42"/>
      <c r="AV1" s="14"/>
      <c r="AW1" s="20"/>
      <c r="AX1" s="21"/>
      <c r="AY1" s="22"/>
      <c r="AZ1" s="19"/>
      <c r="BA1" s="22"/>
    </row>
    <row r="2" spans="1:53" x14ac:dyDescent="0.25">
      <c r="A2" s="28"/>
      <c r="B2" s="28"/>
      <c r="C2" s="28"/>
      <c r="D2" s="30"/>
      <c r="E2" s="28"/>
      <c r="F2" s="30"/>
      <c r="G2" s="28"/>
      <c r="H2" s="28"/>
      <c r="I2" s="30"/>
      <c r="J2" s="28"/>
      <c r="K2" s="30"/>
      <c r="L2" s="28"/>
      <c r="M2" s="28"/>
      <c r="N2" s="131"/>
      <c r="O2" s="128"/>
      <c r="P2" s="28"/>
      <c r="Q2" s="134"/>
      <c r="R2" s="131"/>
      <c r="S2" s="120"/>
      <c r="T2" s="28"/>
      <c r="U2" s="131"/>
      <c r="V2" s="28"/>
      <c r="W2" s="28"/>
      <c r="X2" s="131"/>
      <c r="Y2" s="28"/>
      <c r="Z2" s="131"/>
      <c r="AA2" s="28"/>
      <c r="AB2" s="28"/>
      <c r="AC2" s="131"/>
      <c r="AD2" s="131"/>
      <c r="AE2" s="28"/>
      <c r="AF2" s="28"/>
      <c r="AG2" s="131"/>
      <c r="AH2" s="120"/>
      <c r="AI2" s="131"/>
      <c r="AJ2" s="28"/>
      <c r="AK2" s="131"/>
      <c r="AL2" s="28"/>
      <c r="AM2" s="28"/>
      <c r="AN2" s="28"/>
      <c r="AO2" s="28"/>
      <c r="AP2" s="28"/>
      <c r="AQ2" s="131"/>
      <c r="AR2" s="120"/>
      <c r="AS2" s="28"/>
      <c r="AT2" s="28"/>
      <c r="AU2" s="28"/>
      <c r="AV2" s="28"/>
      <c r="AW2" s="28"/>
      <c r="AX2" s="28"/>
      <c r="AY2" s="28"/>
      <c r="AZ2" s="28"/>
      <c r="BA2" s="29"/>
    </row>
    <row r="3" spans="1:53" x14ac:dyDescent="0.25">
      <c r="A3" s="25" t="s">
        <v>819</v>
      </c>
      <c r="B3" s="23" t="s">
        <v>820</v>
      </c>
      <c r="C3" s="23" t="s">
        <v>50</v>
      </c>
      <c r="D3" s="24">
        <v>1</v>
      </c>
      <c r="E3" s="25">
        <f t="shared" ref="E3:E24" si="0">SUM(L3,M3,O3)</f>
        <v>125</v>
      </c>
      <c r="F3" s="4">
        <f t="shared" ref="F3:F24" si="1">SUM(G3,H3,I3,J3,K3,L3,M3)</f>
        <v>100</v>
      </c>
      <c r="G3" s="39"/>
      <c r="H3" s="39"/>
      <c r="I3" s="40"/>
      <c r="J3" s="3"/>
      <c r="K3" s="4"/>
      <c r="L3" s="25">
        <f t="shared" ref="L3:L24" si="2">SUM(N3,P3,V3,W3,AA3,AE3,AJ3,AM3,AO3)</f>
        <v>80</v>
      </c>
      <c r="M3" s="26">
        <f t="shared" ref="M3:M24" si="3">SUM(Q3,T3,Y3,AB3,AF3,AL3,AN3,AP3,AS3:AT3)</f>
        <v>20</v>
      </c>
      <c r="N3" s="116">
        <f t="shared" ref="N3:N24" si="4">SUM(R3,U3,X3,Z3,AC3:AD3,AG3,AI3,AK3,AQ3)</f>
        <v>40</v>
      </c>
      <c r="O3" s="129">
        <f t="shared" ref="O3:O24" si="5">SUM(S3,AH3,AR3)</f>
        <v>25</v>
      </c>
      <c r="P3" s="25">
        <v>20</v>
      </c>
      <c r="Q3" s="143">
        <v>20</v>
      </c>
      <c r="R3" s="116">
        <v>20</v>
      </c>
      <c r="S3" s="121">
        <v>25</v>
      </c>
      <c r="T3" s="23"/>
      <c r="U3" s="116"/>
      <c r="V3" s="23"/>
      <c r="W3" s="23">
        <v>20</v>
      </c>
      <c r="X3" s="116">
        <v>20</v>
      </c>
      <c r="Y3" s="23"/>
      <c r="Z3" s="116"/>
      <c r="AA3" s="23"/>
      <c r="AB3" s="23"/>
      <c r="AC3" s="116"/>
      <c r="AD3" s="116"/>
      <c r="AE3" s="23"/>
      <c r="AF3" s="23"/>
      <c r="AG3" s="116"/>
      <c r="AH3" s="121"/>
      <c r="AI3" s="116"/>
      <c r="AJ3" s="23"/>
      <c r="AK3" s="144"/>
      <c r="AL3" s="23"/>
      <c r="AM3" s="23"/>
      <c r="AN3" s="23"/>
      <c r="AO3" s="23"/>
      <c r="AP3" s="23"/>
      <c r="AQ3" s="116"/>
      <c r="AR3" s="121"/>
      <c r="AS3" s="23"/>
      <c r="AT3" s="23"/>
      <c r="AU3" s="23"/>
      <c r="AV3" s="23"/>
      <c r="AW3" s="26"/>
      <c r="AX3" s="23"/>
      <c r="AY3" s="23"/>
      <c r="AZ3" s="23"/>
      <c r="BA3" s="23"/>
    </row>
    <row r="4" spans="1:53" x14ac:dyDescent="0.25">
      <c r="A4" s="3" t="s">
        <v>821</v>
      </c>
      <c r="B4" s="1" t="s">
        <v>822</v>
      </c>
      <c r="C4" s="1" t="s">
        <v>50</v>
      </c>
      <c r="D4" s="24">
        <v>2</v>
      </c>
      <c r="E4" s="25">
        <f t="shared" si="0"/>
        <v>92</v>
      </c>
      <c r="F4" s="4">
        <f t="shared" si="1"/>
        <v>72</v>
      </c>
      <c r="G4" s="39"/>
      <c r="H4" s="39"/>
      <c r="I4" s="40"/>
      <c r="J4" s="3"/>
      <c r="K4" s="4"/>
      <c r="L4" s="25">
        <f t="shared" si="2"/>
        <v>57</v>
      </c>
      <c r="M4" s="26">
        <f t="shared" si="3"/>
        <v>15</v>
      </c>
      <c r="N4" s="116">
        <f t="shared" si="4"/>
        <v>30</v>
      </c>
      <c r="O4" s="129">
        <f t="shared" si="5"/>
        <v>20</v>
      </c>
      <c r="P4" s="3">
        <v>12</v>
      </c>
      <c r="Q4" s="31">
        <v>15</v>
      </c>
      <c r="R4" s="47">
        <v>15</v>
      </c>
      <c r="S4" s="122">
        <v>20</v>
      </c>
      <c r="T4" s="1"/>
      <c r="U4" s="47"/>
      <c r="V4" s="1"/>
      <c r="W4" s="1">
        <v>15</v>
      </c>
      <c r="X4" s="47">
        <v>15</v>
      </c>
      <c r="Y4" s="1"/>
      <c r="Z4" s="47"/>
      <c r="AA4" s="1"/>
      <c r="AB4" s="1"/>
      <c r="AC4" s="47"/>
      <c r="AD4" s="47"/>
      <c r="AE4" s="1"/>
      <c r="AF4" s="1"/>
      <c r="AG4" s="47"/>
      <c r="AH4" s="122"/>
      <c r="AI4" s="47"/>
      <c r="AJ4" s="1"/>
      <c r="AK4" s="145"/>
      <c r="AL4" s="1"/>
      <c r="AM4" s="1"/>
      <c r="AN4" s="1"/>
      <c r="AO4" s="1"/>
      <c r="AP4" s="1"/>
      <c r="AQ4" s="47"/>
      <c r="AR4" s="122"/>
      <c r="AS4" s="1"/>
      <c r="AT4" s="1"/>
      <c r="AU4" s="1"/>
      <c r="AV4" s="1"/>
      <c r="AW4" s="5"/>
      <c r="AX4" s="1"/>
      <c r="AY4" s="1"/>
      <c r="AZ4" s="1"/>
      <c r="BA4" s="1"/>
    </row>
    <row r="5" spans="1:53" x14ac:dyDescent="0.25">
      <c r="A5" s="3" t="s">
        <v>823</v>
      </c>
      <c r="B5" s="1" t="s">
        <v>803</v>
      </c>
      <c r="C5" s="1" t="s">
        <v>50</v>
      </c>
      <c r="D5" s="24">
        <v>3</v>
      </c>
      <c r="E5" s="25">
        <f t="shared" si="0"/>
        <v>80</v>
      </c>
      <c r="F5" s="4">
        <f t="shared" si="1"/>
        <v>68</v>
      </c>
      <c r="G5" s="39"/>
      <c r="H5" s="39"/>
      <c r="I5" s="40"/>
      <c r="J5" s="3"/>
      <c r="K5" s="4"/>
      <c r="L5" s="25">
        <f t="shared" si="2"/>
        <v>56</v>
      </c>
      <c r="M5" s="26">
        <f t="shared" si="3"/>
        <v>12</v>
      </c>
      <c r="N5" s="116">
        <f t="shared" si="4"/>
        <v>34</v>
      </c>
      <c r="O5" s="129">
        <f t="shared" si="5"/>
        <v>12</v>
      </c>
      <c r="P5" s="3">
        <v>10</v>
      </c>
      <c r="Q5" s="31">
        <v>12</v>
      </c>
      <c r="R5" s="47">
        <v>2</v>
      </c>
      <c r="S5" s="122">
        <v>12</v>
      </c>
      <c r="T5" s="1"/>
      <c r="U5" s="47"/>
      <c r="V5" s="1"/>
      <c r="W5" s="1">
        <v>12</v>
      </c>
      <c r="X5" s="47">
        <v>12</v>
      </c>
      <c r="Y5" s="1"/>
      <c r="Z5" s="47"/>
      <c r="AA5" s="1"/>
      <c r="AB5" s="1"/>
      <c r="AC5" s="47"/>
      <c r="AD5" s="47">
        <v>20</v>
      </c>
      <c r="AE5" s="1"/>
      <c r="AF5" s="1"/>
      <c r="AG5" s="47"/>
      <c r="AH5" s="122"/>
      <c r="AI5" s="47"/>
      <c r="AJ5" s="1"/>
      <c r="AK5" s="145"/>
      <c r="AL5" s="1"/>
      <c r="AM5" s="1"/>
      <c r="AN5" s="1"/>
      <c r="AO5" s="1"/>
      <c r="AP5" s="1"/>
      <c r="AQ5" s="47"/>
      <c r="AR5" s="122"/>
      <c r="AS5" s="1"/>
      <c r="AT5" s="1"/>
      <c r="AU5" s="1"/>
      <c r="AV5" s="1"/>
      <c r="AW5" s="5"/>
      <c r="AX5" s="1"/>
      <c r="AY5" s="1"/>
      <c r="AZ5" s="1"/>
      <c r="BA5" s="1"/>
    </row>
    <row r="6" spans="1:53" x14ac:dyDescent="0.25">
      <c r="A6" s="3" t="s">
        <v>637</v>
      </c>
      <c r="B6" s="1" t="s">
        <v>824</v>
      </c>
      <c r="C6" s="1" t="s">
        <v>102</v>
      </c>
      <c r="D6" s="24">
        <v>4</v>
      </c>
      <c r="E6" s="25">
        <f t="shared" si="0"/>
        <v>50</v>
      </c>
      <c r="F6" s="4">
        <f t="shared" si="1"/>
        <v>42</v>
      </c>
      <c r="G6" s="39"/>
      <c r="H6" s="39"/>
      <c r="I6" s="40"/>
      <c r="J6" s="3"/>
      <c r="K6" s="4"/>
      <c r="L6" s="25">
        <f t="shared" si="2"/>
        <v>36</v>
      </c>
      <c r="M6" s="26">
        <f t="shared" si="3"/>
        <v>6</v>
      </c>
      <c r="N6" s="116">
        <f t="shared" si="4"/>
        <v>20</v>
      </c>
      <c r="O6" s="129">
        <f t="shared" si="5"/>
        <v>8</v>
      </c>
      <c r="P6" s="3">
        <v>6</v>
      </c>
      <c r="Q6" s="31">
        <v>6</v>
      </c>
      <c r="R6" s="47">
        <v>10</v>
      </c>
      <c r="S6" s="122">
        <v>8</v>
      </c>
      <c r="T6" s="1"/>
      <c r="U6" s="47"/>
      <c r="V6" s="1"/>
      <c r="W6" s="1">
        <v>10</v>
      </c>
      <c r="X6" s="47">
        <v>10</v>
      </c>
      <c r="Y6" s="1"/>
      <c r="Z6" s="47"/>
      <c r="AA6" s="1"/>
      <c r="AB6" s="1"/>
      <c r="AC6" s="47"/>
      <c r="AD6" s="47"/>
      <c r="AE6" s="1"/>
      <c r="AF6" s="1"/>
      <c r="AG6" s="47"/>
      <c r="AH6" s="122"/>
      <c r="AI6" s="47"/>
      <c r="AJ6" s="1"/>
      <c r="AK6" s="145"/>
      <c r="AL6" s="1"/>
      <c r="AM6" s="1"/>
      <c r="AN6" s="1"/>
      <c r="AO6" s="1"/>
      <c r="AP6" s="1"/>
      <c r="AQ6" s="47"/>
      <c r="AR6" s="122"/>
      <c r="AS6" s="1"/>
      <c r="AT6" s="1"/>
      <c r="AU6" s="1"/>
      <c r="AV6" s="1"/>
      <c r="AW6" s="5"/>
      <c r="AX6" s="1"/>
      <c r="AY6" s="1"/>
      <c r="AZ6" s="1"/>
      <c r="BA6" s="1"/>
    </row>
    <row r="7" spans="1:53" x14ac:dyDescent="0.25">
      <c r="A7" s="3" t="s">
        <v>837</v>
      </c>
      <c r="B7" s="1" t="s">
        <v>838</v>
      </c>
      <c r="C7" s="1" t="s">
        <v>50</v>
      </c>
      <c r="D7" s="24">
        <v>5</v>
      </c>
      <c r="E7" s="25">
        <f t="shared" si="0"/>
        <v>44</v>
      </c>
      <c r="F7" s="4">
        <f t="shared" si="1"/>
        <v>29</v>
      </c>
      <c r="G7" s="39"/>
      <c r="H7" s="39"/>
      <c r="I7" s="40"/>
      <c r="J7" s="3"/>
      <c r="K7" s="4"/>
      <c r="L7" s="25">
        <f t="shared" si="2"/>
        <v>19</v>
      </c>
      <c r="M7" s="26">
        <f t="shared" si="3"/>
        <v>10</v>
      </c>
      <c r="N7" s="116">
        <f t="shared" si="4"/>
        <v>4</v>
      </c>
      <c r="O7" s="129">
        <f t="shared" si="5"/>
        <v>15</v>
      </c>
      <c r="P7" s="3">
        <v>15</v>
      </c>
      <c r="Q7" s="31">
        <v>10</v>
      </c>
      <c r="R7" s="47">
        <v>4</v>
      </c>
      <c r="S7" s="122">
        <v>15</v>
      </c>
      <c r="T7" s="1"/>
      <c r="U7" s="47"/>
      <c r="V7" s="1"/>
      <c r="W7" s="1"/>
      <c r="X7" s="47"/>
      <c r="Y7" s="1"/>
      <c r="Z7" s="47"/>
      <c r="AA7" s="1"/>
      <c r="AB7" s="1"/>
      <c r="AC7" s="47"/>
      <c r="AD7" s="47"/>
      <c r="AE7" s="1"/>
      <c r="AF7" s="1"/>
      <c r="AG7" s="47"/>
      <c r="AH7" s="122"/>
      <c r="AI7" s="47"/>
      <c r="AJ7" s="1"/>
      <c r="AK7" s="145"/>
      <c r="AL7" s="1"/>
      <c r="AM7" s="1"/>
      <c r="AN7" s="1"/>
      <c r="AO7" s="1"/>
      <c r="AP7" s="1"/>
      <c r="AQ7" s="47"/>
      <c r="AR7" s="122"/>
      <c r="AS7" s="1"/>
      <c r="AT7" s="1"/>
      <c r="AU7" s="1"/>
      <c r="AV7" s="1"/>
      <c r="AW7" s="5"/>
      <c r="AX7" s="1"/>
      <c r="AY7" s="1"/>
      <c r="AZ7" s="1"/>
      <c r="BA7" s="1"/>
    </row>
    <row r="8" spans="1:53" x14ac:dyDescent="0.25">
      <c r="A8" s="3" t="s">
        <v>695</v>
      </c>
      <c r="B8" s="1" t="s">
        <v>696</v>
      </c>
      <c r="C8" s="1" t="s">
        <v>403</v>
      </c>
      <c r="D8" s="24">
        <v>6</v>
      </c>
      <c r="E8" s="25">
        <f t="shared" si="0"/>
        <v>38</v>
      </c>
      <c r="F8" s="4">
        <f t="shared" si="1"/>
        <v>28</v>
      </c>
      <c r="G8" s="39"/>
      <c r="H8" s="39"/>
      <c r="I8" s="40"/>
      <c r="J8" s="3"/>
      <c r="K8" s="4"/>
      <c r="L8" s="25">
        <f t="shared" si="2"/>
        <v>20</v>
      </c>
      <c r="M8" s="26">
        <f t="shared" si="3"/>
        <v>8</v>
      </c>
      <c r="N8" s="116">
        <f t="shared" si="4"/>
        <v>12</v>
      </c>
      <c r="O8" s="129">
        <f t="shared" si="5"/>
        <v>10</v>
      </c>
      <c r="P8" s="3">
        <v>8</v>
      </c>
      <c r="Q8" s="31">
        <v>8</v>
      </c>
      <c r="R8" s="47">
        <v>12</v>
      </c>
      <c r="S8" s="122">
        <v>10</v>
      </c>
      <c r="T8" s="1"/>
      <c r="U8" s="47"/>
      <c r="V8" s="1"/>
      <c r="W8" s="1"/>
      <c r="X8" s="47"/>
      <c r="Y8" s="1"/>
      <c r="Z8" s="47"/>
      <c r="AA8" s="1"/>
      <c r="AB8" s="1"/>
      <c r="AC8" s="47"/>
      <c r="AD8" s="47"/>
      <c r="AE8" s="1"/>
      <c r="AF8" s="1"/>
      <c r="AG8" s="47"/>
      <c r="AH8" s="122"/>
      <c r="AI8" s="47"/>
      <c r="AJ8" s="1"/>
      <c r="AK8" s="145"/>
      <c r="AL8" s="1"/>
      <c r="AM8" s="1"/>
      <c r="AN8" s="1"/>
      <c r="AO8" s="1"/>
      <c r="AP8" s="1"/>
      <c r="AQ8" s="47"/>
      <c r="AR8" s="122"/>
      <c r="AS8" s="1"/>
      <c r="AT8" s="1"/>
      <c r="AU8" s="1"/>
      <c r="AV8" s="1"/>
      <c r="AW8" s="5"/>
      <c r="AX8" s="1"/>
      <c r="AY8" s="1"/>
      <c r="AZ8" s="1"/>
      <c r="BA8" s="1"/>
    </row>
    <row r="9" spans="1:53" x14ac:dyDescent="0.25">
      <c r="A9" s="3" t="s">
        <v>839</v>
      </c>
      <c r="B9" s="1" t="s">
        <v>840</v>
      </c>
      <c r="C9" s="1" t="s">
        <v>403</v>
      </c>
      <c r="D9" s="24">
        <v>7</v>
      </c>
      <c r="E9" s="25">
        <f t="shared" si="0"/>
        <v>22</v>
      </c>
      <c r="F9" s="4">
        <f t="shared" si="1"/>
        <v>16</v>
      </c>
      <c r="G9" s="39"/>
      <c r="H9" s="39"/>
      <c r="I9" s="40"/>
      <c r="J9" s="3"/>
      <c r="K9" s="4"/>
      <c r="L9" s="25">
        <f t="shared" si="2"/>
        <v>12</v>
      </c>
      <c r="M9" s="26">
        <f t="shared" si="3"/>
        <v>4</v>
      </c>
      <c r="N9" s="116">
        <f t="shared" si="4"/>
        <v>8</v>
      </c>
      <c r="O9" s="129">
        <f t="shared" si="5"/>
        <v>6</v>
      </c>
      <c r="P9" s="3">
        <v>4</v>
      </c>
      <c r="Q9" s="31">
        <v>4</v>
      </c>
      <c r="R9" s="47">
        <v>8</v>
      </c>
      <c r="S9" s="122">
        <v>6</v>
      </c>
      <c r="T9" s="1"/>
      <c r="U9" s="47"/>
      <c r="V9" s="1"/>
      <c r="W9" s="1"/>
      <c r="X9" s="47"/>
      <c r="Y9" s="1"/>
      <c r="Z9" s="47"/>
      <c r="AA9" s="1"/>
      <c r="AB9" s="1"/>
      <c r="AC9" s="47"/>
      <c r="AD9" s="47"/>
      <c r="AE9" s="1"/>
      <c r="AF9" s="1"/>
      <c r="AG9" s="47"/>
      <c r="AH9" s="122"/>
      <c r="AI9" s="47"/>
      <c r="AJ9" s="1"/>
      <c r="AK9" s="145"/>
      <c r="AL9" s="1"/>
      <c r="AM9" s="1"/>
      <c r="AN9" s="1"/>
      <c r="AO9" s="1"/>
      <c r="AP9" s="1"/>
      <c r="AQ9" s="47"/>
      <c r="AR9" s="122"/>
      <c r="AS9" s="1"/>
      <c r="AT9" s="1"/>
      <c r="AU9" s="1"/>
      <c r="AV9" s="1"/>
      <c r="AW9" s="5"/>
      <c r="AX9" s="1"/>
      <c r="AY9" s="1"/>
      <c r="AZ9" s="1"/>
      <c r="BA9" s="1"/>
    </row>
    <row r="10" spans="1:53" x14ac:dyDescent="0.25">
      <c r="A10" s="3" t="s">
        <v>829</v>
      </c>
      <c r="B10" s="1" t="s">
        <v>133</v>
      </c>
      <c r="C10" s="1" t="s">
        <v>50</v>
      </c>
      <c r="D10" s="24">
        <v>8</v>
      </c>
      <c r="E10" s="25">
        <f t="shared" si="0"/>
        <v>21</v>
      </c>
      <c r="F10" s="4">
        <f t="shared" si="1"/>
        <v>21</v>
      </c>
      <c r="G10" s="39"/>
      <c r="H10" s="39"/>
      <c r="I10" s="40"/>
      <c r="J10" s="3"/>
      <c r="K10" s="4"/>
      <c r="L10" s="25">
        <f t="shared" si="2"/>
        <v>21</v>
      </c>
      <c r="M10" s="26">
        <f t="shared" si="3"/>
        <v>0</v>
      </c>
      <c r="N10" s="116">
        <f t="shared" si="4"/>
        <v>21</v>
      </c>
      <c r="O10" s="129">
        <f t="shared" si="5"/>
        <v>0</v>
      </c>
      <c r="P10" s="3"/>
      <c r="Q10" s="31"/>
      <c r="R10" s="47"/>
      <c r="S10" s="122"/>
      <c r="T10" s="1"/>
      <c r="U10" s="47"/>
      <c r="V10" s="1"/>
      <c r="W10" s="1"/>
      <c r="X10" s="47">
        <v>6</v>
      </c>
      <c r="Y10" s="1"/>
      <c r="Z10" s="47"/>
      <c r="AA10" s="1"/>
      <c r="AB10" s="1"/>
      <c r="AC10" s="47"/>
      <c r="AD10" s="47">
        <v>15</v>
      </c>
      <c r="AE10" s="1"/>
      <c r="AF10" s="1"/>
      <c r="AG10" s="47"/>
      <c r="AH10" s="122"/>
      <c r="AI10" s="47"/>
      <c r="AJ10" s="1"/>
      <c r="AK10" s="145"/>
      <c r="AL10" s="1"/>
      <c r="AM10" s="1"/>
      <c r="AN10" s="1"/>
      <c r="AO10" s="1"/>
      <c r="AP10" s="1"/>
      <c r="AQ10" s="47"/>
      <c r="AR10" s="122"/>
      <c r="AS10" s="1"/>
      <c r="AT10" s="1"/>
      <c r="AU10" s="1"/>
      <c r="AV10" s="1"/>
      <c r="AW10" s="5"/>
      <c r="AX10" s="1"/>
      <c r="AY10" s="1"/>
      <c r="AZ10" s="1"/>
      <c r="BA10" s="1"/>
    </row>
    <row r="11" spans="1:53" x14ac:dyDescent="0.25">
      <c r="A11" s="3" t="s">
        <v>828</v>
      </c>
      <c r="B11" s="1" t="s">
        <v>155</v>
      </c>
      <c r="C11" s="1" t="s">
        <v>403</v>
      </c>
      <c r="D11" s="24">
        <v>9</v>
      </c>
      <c r="E11" s="25">
        <f t="shared" si="0"/>
        <v>16</v>
      </c>
      <c r="F11" s="4">
        <f t="shared" si="1"/>
        <v>16</v>
      </c>
      <c r="G11" s="39"/>
      <c r="H11" s="39"/>
      <c r="I11" s="40"/>
      <c r="J11" s="3"/>
      <c r="K11" s="4"/>
      <c r="L11" s="25">
        <f t="shared" si="2"/>
        <v>14</v>
      </c>
      <c r="M11" s="26">
        <f t="shared" si="3"/>
        <v>2</v>
      </c>
      <c r="N11" s="116">
        <f t="shared" si="4"/>
        <v>10</v>
      </c>
      <c r="O11" s="129">
        <f t="shared" si="5"/>
        <v>0</v>
      </c>
      <c r="P11" s="3"/>
      <c r="Q11" s="31">
        <v>2</v>
      </c>
      <c r="R11" s="47">
        <v>6</v>
      </c>
      <c r="S11" s="122"/>
      <c r="T11" s="1"/>
      <c r="U11" s="47"/>
      <c r="V11" s="1"/>
      <c r="W11" s="1">
        <v>4</v>
      </c>
      <c r="X11" s="47">
        <v>4</v>
      </c>
      <c r="Y11" s="1"/>
      <c r="Z11" s="47"/>
      <c r="AA11" s="1"/>
      <c r="AB11" s="1"/>
      <c r="AC11" s="47"/>
      <c r="AD11" s="47"/>
      <c r="AE11" s="1"/>
      <c r="AF11" s="1"/>
      <c r="AG11" s="47"/>
      <c r="AH11" s="122"/>
      <c r="AI11" s="47"/>
      <c r="AJ11" s="1"/>
      <c r="AK11" s="145"/>
      <c r="AL11" s="1"/>
      <c r="AM11" s="1"/>
      <c r="AN11" s="1"/>
      <c r="AO11" s="1"/>
      <c r="AP11" s="1"/>
      <c r="AQ11" s="47"/>
      <c r="AR11" s="122"/>
      <c r="AS11" s="1"/>
      <c r="AT11" s="1"/>
      <c r="AU11" s="1"/>
      <c r="AV11" s="1"/>
      <c r="AW11" s="5"/>
      <c r="AX11" s="1"/>
      <c r="AY11" s="1"/>
      <c r="AZ11" s="1"/>
      <c r="BA11" s="1"/>
    </row>
    <row r="12" spans="1:53" x14ac:dyDescent="0.25">
      <c r="A12" s="3" t="s">
        <v>452</v>
      </c>
      <c r="B12" s="1" t="s">
        <v>104</v>
      </c>
      <c r="C12" s="1" t="s">
        <v>50</v>
      </c>
      <c r="D12" s="24">
        <v>10</v>
      </c>
      <c r="E12" s="25">
        <f t="shared" si="0"/>
        <v>14</v>
      </c>
      <c r="F12" s="4">
        <f t="shared" si="1"/>
        <v>14</v>
      </c>
      <c r="G12" s="39"/>
      <c r="H12" s="39"/>
      <c r="I12" s="40"/>
      <c r="J12" s="3"/>
      <c r="K12" s="4"/>
      <c r="L12" s="25">
        <f t="shared" si="2"/>
        <v>14</v>
      </c>
      <c r="M12" s="26">
        <f t="shared" si="3"/>
        <v>0</v>
      </c>
      <c r="N12" s="116">
        <f t="shared" si="4"/>
        <v>12</v>
      </c>
      <c r="O12" s="129">
        <f t="shared" si="5"/>
        <v>0</v>
      </c>
      <c r="P12" s="3"/>
      <c r="Q12" s="31"/>
      <c r="R12" s="47"/>
      <c r="S12" s="122"/>
      <c r="T12" s="1"/>
      <c r="U12" s="47"/>
      <c r="V12" s="1"/>
      <c r="W12" s="1">
        <v>2</v>
      </c>
      <c r="X12" s="47">
        <v>2</v>
      </c>
      <c r="Y12" s="1"/>
      <c r="Z12" s="47"/>
      <c r="AA12" s="1"/>
      <c r="AB12" s="1"/>
      <c r="AC12" s="47"/>
      <c r="AD12" s="47">
        <v>10</v>
      </c>
      <c r="AE12" s="1"/>
      <c r="AF12" s="1"/>
      <c r="AG12" s="47"/>
      <c r="AH12" s="122"/>
      <c r="AI12" s="47"/>
      <c r="AJ12" s="1"/>
      <c r="AK12" s="145"/>
      <c r="AL12" s="1"/>
      <c r="AM12" s="1"/>
      <c r="AN12" s="1"/>
      <c r="AO12" s="1"/>
      <c r="AP12" s="1"/>
      <c r="AQ12" s="47"/>
      <c r="AR12" s="122"/>
      <c r="AS12" s="1"/>
      <c r="AT12" s="1"/>
      <c r="AU12" s="1"/>
      <c r="AV12" s="1"/>
      <c r="AW12" s="5"/>
      <c r="AX12" s="1"/>
      <c r="AY12" s="1"/>
      <c r="AZ12" s="1"/>
      <c r="BA12" s="1"/>
    </row>
    <row r="13" spans="1:53" x14ac:dyDescent="0.25">
      <c r="A13" s="3" t="s">
        <v>882</v>
      </c>
      <c r="B13" s="1" t="s">
        <v>883</v>
      </c>
      <c r="C13" s="1" t="s">
        <v>50</v>
      </c>
      <c r="D13" s="24">
        <v>11</v>
      </c>
      <c r="E13" s="25">
        <f t="shared" si="0"/>
        <v>12</v>
      </c>
      <c r="F13" s="4">
        <f t="shared" si="1"/>
        <v>12</v>
      </c>
      <c r="G13" s="39"/>
      <c r="H13" s="39"/>
      <c r="I13" s="40"/>
      <c r="J13" s="3"/>
      <c r="K13" s="4"/>
      <c r="L13" s="25">
        <f t="shared" si="2"/>
        <v>12</v>
      </c>
      <c r="M13" s="26">
        <f t="shared" si="3"/>
        <v>0</v>
      </c>
      <c r="N13" s="116">
        <f t="shared" si="4"/>
        <v>12</v>
      </c>
      <c r="O13" s="129">
        <f t="shared" si="5"/>
        <v>0</v>
      </c>
      <c r="P13" s="3"/>
      <c r="Q13" s="31"/>
      <c r="R13" s="47"/>
      <c r="S13" s="122"/>
      <c r="T13" s="1"/>
      <c r="U13" s="47"/>
      <c r="V13" s="1"/>
      <c r="W13" s="1"/>
      <c r="X13" s="47"/>
      <c r="Y13" s="1"/>
      <c r="Z13" s="47"/>
      <c r="AA13" s="1"/>
      <c r="AB13" s="1"/>
      <c r="AC13" s="47"/>
      <c r="AD13" s="47">
        <v>12</v>
      </c>
      <c r="AE13" s="1"/>
      <c r="AF13" s="1"/>
      <c r="AG13" s="47"/>
      <c r="AH13" s="122"/>
      <c r="AI13" s="47"/>
      <c r="AJ13" s="1"/>
      <c r="AK13" s="145"/>
      <c r="AL13" s="1"/>
      <c r="AM13" s="1"/>
      <c r="AN13" s="1"/>
      <c r="AO13" s="1"/>
      <c r="AP13" s="1"/>
      <c r="AQ13" s="47"/>
      <c r="AR13" s="122"/>
      <c r="AS13" s="1"/>
      <c r="AT13" s="1"/>
      <c r="AU13" s="1"/>
      <c r="AV13" s="1"/>
      <c r="AW13" s="5"/>
      <c r="AX13" s="1"/>
      <c r="AY13" s="1"/>
      <c r="AZ13" s="1"/>
      <c r="BA13" s="1"/>
    </row>
    <row r="14" spans="1:53" x14ac:dyDescent="0.25">
      <c r="A14" s="3" t="s">
        <v>825</v>
      </c>
      <c r="B14" s="1" t="s">
        <v>826</v>
      </c>
      <c r="C14" s="1" t="s">
        <v>50</v>
      </c>
      <c r="D14" s="24">
        <v>12</v>
      </c>
      <c r="E14" s="25">
        <f t="shared" si="0"/>
        <v>8</v>
      </c>
      <c r="F14" s="4">
        <f t="shared" si="1"/>
        <v>8</v>
      </c>
      <c r="G14" s="39"/>
      <c r="H14" s="39"/>
      <c r="I14" s="40"/>
      <c r="J14" s="3"/>
      <c r="K14" s="4"/>
      <c r="L14" s="25">
        <f t="shared" si="2"/>
        <v>8</v>
      </c>
      <c r="M14" s="26">
        <f t="shared" si="3"/>
        <v>0</v>
      </c>
      <c r="N14" s="116">
        <f t="shared" si="4"/>
        <v>0</v>
      </c>
      <c r="O14" s="129">
        <f t="shared" si="5"/>
        <v>0</v>
      </c>
      <c r="P14" s="3"/>
      <c r="Q14" s="31"/>
      <c r="R14" s="47"/>
      <c r="S14" s="122"/>
      <c r="T14" s="1"/>
      <c r="U14" s="47"/>
      <c r="V14" s="1"/>
      <c r="W14" s="1">
        <v>8</v>
      </c>
      <c r="X14" s="47"/>
      <c r="Y14" s="1"/>
      <c r="Z14" s="47"/>
      <c r="AA14" s="1"/>
      <c r="AB14" s="1"/>
      <c r="AC14" s="47"/>
      <c r="AD14" s="47"/>
      <c r="AE14" s="1"/>
      <c r="AF14" s="1"/>
      <c r="AG14" s="47"/>
      <c r="AH14" s="122"/>
      <c r="AI14" s="47"/>
      <c r="AJ14" s="1"/>
      <c r="AK14" s="145"/>
      <c r="AL14" s="1"/>
      <c r="AM14" s="1"/>
      <c r="AN14" s="1"/>
      <c r="AO14" s="1"/>
      <c r="AP14" s="1"/>
      <c r="AQ14" s="47"/>
      <c r="AR14" s="122"/>
      <c r="AS14" s="1"/>
      <c r="AT14" s="1"/>
      <c r="AU14" s="1"/>
      <c r="AV14" s="1"/>
      <c r="AW14" s="5"/>
      <c r="AX14" s="1"/>
      <c r="AY14" s="1"/>
      <c r="AZ14" s="1"/>
      <c r="BA14" s="1"/>
    </row>
    <row r="15" spans="1:53" x14ac:dyDescent="0.25">
      <c r="A15" s="3" t="s">
        <v>831</v>
      </c>
      <c r="B15" s="1" t="s">
        <v>832</v>
      </c>
      <c r="C15" s="1" t="s">
        <v>50</v>
      </c>
      <c r="D15" s="24">
        <v>12</v>
      </c>
      <c r="E15" s="25">
        <f t="shared" si="0"/>
        <v>8</v>
      </c>
      <c r="F15" s="4">
        <f t="shared" si="1"/>
        <v>8</v>
      </c>
      <c r="G15" s="39"/>
      <c r="H15" s="39"/>
      <c r="I15" s="40"/>
      <c r="J15" s="3"/>
      <c r="K15" s="4"/>
      <c r="L15" s="25">
        <f t="shared" si="2"/>
        <v>8</v>
      </c>
      <c r="M15" s="26">
        <f t="shared" si="3"/>
        <v>0</v>
      </c>
      <c r="N15" s="116">
        <f t="shared" si="4"/>
        <v>8</v>
      </c>
      <c r="O15" s="129">
        <f t="shared" si="5"/>
        <v>0</v>
      </c>
      <c r="P15" s="3"/>
      <c r="Q15" s="31"/>
      <c r="R15" s="47"/>
      <c r="S15" s="122"/>
      <c r="T15" s="1"/>
      <c r="U15" s="47"/>
      <c r="V15" s="1"/>
      <c r="W15" s="1"/>
      <c r="X15" s="47">
        <v>8</v>
      </c>
      <c r="Y15" s="1"/>
      <c r="Z15" s="47"/>
      <c r="AA15" s="1"/>
      <c r="AB15" s="1"/>
      <c r="AC15" s="47"/>
      <c r="AD15" s="47"/>
      <c r="AE15" s="1"/>
      <c r="AF15" s="1"/>
      <c r="AG15" s="47"/>
      <c r="AH15" s="122"/>
      <c r="AI15" s="47"/>
      <c r="AJ15" s="1"/>
      <c r="AK15" s="145"/>
      <c r="AL15" s="1"/>
      <c r="AM15" s="1"/>
      <c r="AN15" s="1"/>
      <c r="AO15" s="1"/>
      <c r="AP15" s="1"/>
      <c r="AQ15" s="47"/>
      <c r="AR15" s="122"/>
      <c r="AS15" s="1"/>
      <c r="AT15" s="1"/>
      <c r="AU15" s="1"/>
      <c r="AV15" s="1"/>
      <c r="AW15" s="5"/>
      <c r="AX15" s="1"/>
      <c r="AY15" s="1"/>
      <c r="AZ15" s="1"/>
      <c r="BA15" s="1"/>
    </row>
    <row r="16" spans="1:53" x14ac:dyDescent="0.25">
      <c r="A16" s="3" t="s">
        <v>287</v>
      </c>
      <c r="B16" s="1" t="s">
        <v>827</v>
      </c>
      <c r="C16" s="1" t="s">
        <v>53</v>
      </c>
      <c r="D16" s="24">
        <v>14</v>
      </c>
      <c r="E16" s="25">
        <f t="shared" si="0"/>
        <v>6</v>
      </c>
      <c r="F16" s="4">
        <f t="shared" si="1"/>
        <v>6</v>
      </c>
      <c r="G16" s="39"/>
      <c r="H16" s="39"/>
      <c r="I16" s="40"/>
      <c r="J16" s="3"/>
      <c r="K16" s="4"/>
      <c r="L16" s="25">
        <f t="shared" si="2"/>
        <v>6</v>
      </c>
      <c r="M16" s="26">
        <f t="shared" si="3"/>
        <v>0</v>
      </c>
      <c r="N16" s="116">
        <f t="shared" si="4"/>
        <v>0</v>
      </c>
      <c r="O16" s="129">
        <f t="shared" si="5"/>
        <v>0</v>
      </c>
      <c r="P16" s="3"/>
      <c r="Q16" s="31"/>
      <c r="R16" s="47"/>
      <c r="S16" s="122"/>
      <c r="T16" s="1"/>
      <c r="U16" s="47"/>
      <c r="V16" s="1"/>
      <c r="W16" s="1">
        <v>6</v>
      </c>
      <c r="X16" s="47"/>
      <c r="Y16" s="1"/>
      <c r="Z16" s="47"/>
      <c r="AA16" s="1"/>
      <c r="AB16" s="1"/>
      <c r="AC16" s="47"/>
      <c r="AD16" s="47"/>
      <c r="AE16" s="1"/>
      <c r="AF16" s="1"/>
      <c r="AG16" s="47"/>
      <c r="AH16" s="122"/>
      <c r="AI16" s="47"/>
      <c r="AJ16" s="1"/>
      <c r="AK16" s="145"/>
      <c r="AL16" s="1"/>
      <c r="AM16" s="1"/>
      <c r="AN16" s="1"/>
      <c r="AO16" s="1"/>
      <c r="AP16" s="1"/>
      <c r="AQ16" s="47"/>
      <c r="AR16" s="122"/>
      <c r="AS16" s="1"/>
      <c r="AT16" s="1"/>
      <c r="AU16" s="1"/>
      <c r="AV16" s="1"/>
      <c r="AW16" s="5"/>
      <c r="AX16" s="1"/>
      <c r="AY16" s="1"/>
      <c r="AZ16" s="1"/>
      <c r="BA16" s="1"/>
    </row>
    <row r="17" spans="1:53" x14ac:dyDescent="0.25">
      <c r="A17" s="3"/>
      <c r="B17" s="1"/>
      <c r="C17" s="1"/>
      <c r="D17" s="4"/>
      <c r="E17" s="25">
        <f t="shared" si="0"/>
        <v>0</v>
      </c>
      <c r="F17" s="4">
        <f t="shared" si="1"/>
        <v>0</v>
      </c>
      <c r="G17" s="39"/>
      <c r="H17" s="39"/>
      <c r="I17" s="40"/>
      <c r="J17" s="3"/>
      <c r="K17" s="4"/>
      <c r="L17" s="25">
        <f t="shared" si="2"/>
        <v>0</v>
      </c>
      <c r="M17" s="26">
        <f t="shared" si="3"/>
        <v>0</v>
      </c>
      <c r="N17" s="116">
        <f t="shared" si="4"/>
        <v>0</v>
      </c>
      <c r="O17" s="129">
        <f t="shared" si="5"/>
        <v>0</v>
      </c>
      <c r="P17" s="3"/>
      <c r="Q17" s="31"/>
      <c r="R17" s="47"/>
      <c r="S17" s="122"/>
      <c r="T17" s="1"/>
      <c r="U17" s="47"/>
      <c r="V17" s="1"/>
      <c r="W17" s="1"/>
      <c r="X17" s="47"/>
      <c r="Y17" s="1"/>
      <c r="Z17" s="47"/>
      <c r="AA17" s="1"/>
      <c r="AB17" s="1"/>
      <c r="AC17" s="47"/>
      <c r="AD17" s="47"/>
      <c r="AE17" s="1"/>
      <c r="AF17" s="1"/>
      <c r="AG17" s="47"/>
      <c r="AH17" s="122"/>
      <c r="AI17" s="47"/>
      <c r="AJ17" s="1"/>
      <c r="AK17" s="145"/>
      <c r="AL17" s="1"/>
      <c r="AM17" s="1"/>
      <c r="AN17" s="1"/>
      <c r="AO17" s="1"/>
      <c r="AP17" s="1"/>
      <c r="AQ17" s="47"/>
      <c r="AR17" s="122"/>
      <c r="AS17" s="1"/>
      <c r="AT17" s="1"/>
      <c r="AU17" s="1"/>
      <c r="AV17" s="1"/>
      <c r="AW17" s="5"/>
      <c r="AX17" s="1"/>
      <c r="AY17" s="1"/>
      <c r="AZ17" s="1"/>
      <c r="BA17" s="1"/>
    </row>
    <row r="18" spans="1:53" x14ac:dyDescent="0.25">
      <c r="A18" s="3"/>
      <c r="B18" s="1"/>
      <c r="C18" s="1"/>
      <c r="D18" s="4"/>
      <c r="E18" s="25">
        <f t="shared" si="0"/>
        <v>0</v>
      </c>
      <c r="F18" s="4">
        <f t="shared" si="1"/>
        <v>0</v>
      </c>
      <c r="G18" s="39"/>
      <c r="H18" s="39"/>
      <c r="I18" s="40"/>
      <c r="J18" s="3"/>
      <c r="K18" s="4"/>
      <c r="L18" s="25">
        <f t="shared" si="2"/>
        <v>0</v>
      </c>
      <c r="M18" s="26">
        <f t="shared" si="3"/>
        <v>0</v>
      </c>
      <c r="N18" s="116">
        <f t="shared" si="4"/>
        <v>0</v>
      </c>
      <c r="O18" s="129">
        <f t="shared" si="5"/>
        <v>0</v>
      </c>
      <c r="P18" s="3"/>
      <c r="Q18" s="31"/>
      <c r="R18" s="47"/>
      <c r="S18" s="122"/>
      <c r="T18" s="1"/>
      <c r="U18" s="47"/>
      <c r="V18" s="1"/>
      <c r="W18" s="1"/>
      <c r="X18" s="47"/>
      <c r="Y18" s="1"/>
      <c r="Z18" s="47"/>
      <c r="AA18" s="1"/>
      <c r="AB18" s="1"/>
      <c r="AC18" s="47"/>
      <c r="AD18" s="47"/>
      <c r="AE18" s="1"/>
      <c r="AF18" s="1"/>
      <c r="AG18" s="47"/>
      <c r="AH18" s="122"/>
      <c r="AI18" s="47"/>
      <c r="AJ18" s="1"/>
      <c r="AK18" s="145"/>
      <c r="AL18" s="1"/>
      <c r="AM18" s="1"/>
      <c r="AN18" s="1"/>
      <c r="AO18" s="1"/>
      <c r="AP18" s="1"/>
      <c r="AQ18" s="47"/>
      <c r="AR18" s="122"/>
      <c r="AS18" s="1"/>
      <c r="AT18" s="1"/>
      <c r="AU18" s="1"/>
      <c r="AV18" s="1"/>
      <c r="AW18" s="5"/>
      <c r="AX18" s="1"/>
      <c r="AY18" s="1"/>
      <c r="AZ18" s="1"/>
      <c r="BA18" s="1"/>
    </row>
    <row r="19" spans="1:53" x14ac:dyDescent="0.25">
      <c r="A19" s="3"/>
      <c r="B19" s="1"/>
      <c r="C19" s="1"/>
      <c r="D19" s="4"/>
      <c r="E19" s="25">
        <f t="shared" si="0"/>
        <v>0</v>
      </c>
      <c r="F19" s="4">
        <f t="shared" si="1"/>
        <v>0</v>
      </c>
      <c r="G19" s="39"/>
      <c r="H19" s="39"/>
      <c r="I19" s="40"/>
      <c r="J19" s="3"/>
      <c r="K19" s="4"/>
      <c r="L19" s="25">
        <f t="shared" si="2"/>
        <v>0</v>
      </c>
      <c r="M19" s="26">
        <f t="shared" si="3"/>
        <v>0</v>
      </c>
      <c r="N19" s="116">
        <f t="shared" si="4"/>
        <v>0</v>
      </c>
      <c r="O19" s="129">
        <f t="shared" si="5"/>
        <v>0</v>
      </c>
      <c r="P19" s="3"/>
      <c r="Q19" s="31"/>
      <c r="R19" s="47"/>
      <c r="S19" s="122"/>
      <c r="T19" s="1"/>
      <c r="U19" s="47"/>
      <c r="V19" s="1"/>
      <c r="W19" s="1"/>
      <c r="X19" s="47"/>
      <c r="Y19" s="1"/>
      <c r="Z19" s="47"/>
      <c r="AA19" s="1"/>
      <c r="AB19" s="1"/>
      <c r="AC19" s="47"/>
      <c r="AD19" s="47"/>
      <c r="AE19" s="1"/>
      <c r="AF19" s="1"/>
      <c r="AG19" s="47"/>
      <c r="AH19" s="122"/>
      <c r="AI19" s="47"/>
      <c r="AJ19" s="1"/>
      <c r="AK19" s="145"/>
      <c r="AL19" s="1"/>
      <c r="AM19" s="1"/>
      <c r="AN19" s="1"/>
      <c r="AO19" s="1"/>
      <c r="AP19" s="1"/>
      <c r="AQ19" s="47"/>
      <c r="AR19" s="122"/>
      <c r="AS19" s="1"/>
      <c r="AT19" s="1"/>
      <c r="AU19" s="1"/>
      <c r="AV19" s="1"/>
      <c r="AW19" s="5"/>
      <c r="AX19" s="1"/>
      <c r="AY19" s="1"/>
      <c r="AZ19" s="1"/>
      <c r="BA19" s="1"/>
    </row>
    <row r="20" spans="1:53" x14ac:dyDescent="0.25">
      <c r="A20" s="3"/>
      <c r="B20" s="1"/>
      <c r="C20" s="1"/>
      <c r="D20" s="4"/>
      <c r="E20" s="25">
        <f t="shared" si="0"/>
        <v>0</v>
      </c>
      <c r="F20" s="4">
        <f t="shared" si="1"/>
        <v>0</v>
      </c>
      <c r="G20" s="39"/>
      <c r="H20" s="39"/>
      <c r="I20" s="40"/>
      <c r="J20" s="3"/>
      <c r="K20" s="4"/>
      <c r="L20" s="25">
        <f t="shared" si="2"/>
        <v>0</v>
      </c>
      <c r="M20" s="26">
        <f t="shared" si="3"/>
        <v>0</v>
      </c>
      <c r="N20" s="116">
        <f t="shared" si="4"/>
        <v>0</v>
      </c>
      <c r="O20" s="129">
        <f t="shared" si="5"/>
        <v>0</v>
      </c>
      <c r="P20" s="3"/>
      <c r="Q20" s="31"/>
      <c r="R20" s="47"/>
      <c r="S20" s="122"/>
      <c r="T20" s="1"/>
      <c r="U20" s="47"/>
      <c r="V20" s="1"/>
      <c r="W20" s="1"/>
      <c r="X20" s="47"/>
      <c r="Y20" s="1"/>
      <c r="Z20" s="47"/>
      <c r="AA20" s="1"/>
      <c r="AB20" s="1"/>
      <c r="AC20" s="47"/>
      <c r="AD20" s="47"/>
      <c r="AE20" s="1"/>
      <c r="AF20" s="1"/>
      <c r="AG20" s="47"/>
      <c r="AH20" s="122"/>
      <c r="AI20" s="47"/>
      <c r="AJ20" s="1"/>
      <c r="AK20" s="145"/>
      <c r="AL20" s="1"/>
      <c r="AM20" s="1"/>
      <c r="AN20" s="1"/>
      <c r="AO20" s="1"/>
      <c r="AP20" s="1"/>
      <c r="AQ20" s="47"/>
      <c r="AR20" s="122"/>
      <c r="AS20" s="1"/>
      <c r="AT20" s="1"/>
      <c r="AU20" s="1"/>
      <c r="AV20" s="1"/>
      <c r="AW20" s="5"/>
      <c r="AX20" s="1"/>
      <c r="AY20" s="1"/>
      <c r="AZ20" s="1"/>
      <c r="BA20" s="1"/>
    </row>
    <row r="21" spans="1:53" x14ac:dyDescent="0.25">
      <c r="A21" s="3"/>
      <c r="B21" s="1"/>
      <c r="C21" s="1"/>
      <c r="D21" s="4"/>
      <c r="E21" s="25">
        <f t="shared" si="0"/>
        <v>0</v>
      </c>
      <c r="F21" s="4">
        <f t="shared" si="1"/>
        <v>0</v>
      </c>
      <c r="G21" s="39"/>
      <c r="H21" s="39"/>
      <c r="I21" s="40"/>
      <c r="J21" s="3"/>
      <c r="K21" s="4"/>
      <c r="L21" s="25">
        <f t="shared" si="2"/>
        <v>0</v>
      </c>
      <c r="M21" s="26">
        <f t="shared" si="3"/>
        <v>0</v>
      </c>
      <c r="N21" s="116">
        <f t="shared" si="4"/>
        <v>0</v>
      </c>
      <c r="O21" s="129">
        <f t="shared" si="5"/>
        <v>0</v>
      </c>
      <c r="P21" s="3"/>
      <c r="Q21" s="31"/>
      <c r="R21" s="47"/>
      <c r="S21" s="122"/>
      <c r="T21" s="1"/>
      <c r="U21" s="47"/>
      <c r="V21" s="1"/>
      <c r="W21" s="1"/>
      <c r="X21" s="47"/>
      <c r="Y21" s="1"/>
      <c r="Z21" s="47"/>
      <c r="AA21" s="1"/>
      <c r="AB21" s="1"/>
      <c r="AC21" s="47"/>
      <c r="AD21" s="47"/>
      <c r="AE21" s="1"/>
      <c r="AF21" s="1"/>
      <c r="AG21" s="47"/>
      <c r="AH21" s="122"/>
      <c r="AI21" s="47"/>
      <c r="AJ21" s="1"/>
      <c r="AK21" s="145"/>
      <c r="AL21" s="1"/>
      <c r="AM21" s="1"/>
      <c r="AN21" s="1"/>
      <c r="AO21" s="1"/>
      <c r="AP21" s="1"/>
      <c r="AQ21" s="47"/>
      <c r="AR21" s="122"/>
      <c r="AS21" s="1"/>
      <c r="AT21" s="1"/>
      <c r="AU21" s="1"/>
      <c r="AV21" s="1"/>
      <c r="AW21" s="5"/>
      <c r="AX21" s="1"/>
      <c r="AY21" s="1"/>
      <c r="AZ21" s="1"/>
      <c r="BA21" s="1"/>
    </row>
    <row r="22" spans="1:53" x14ac:dyDescent="0.25">
      <c r="A22" s="3"/>
      <c r="B22" s="1"/>
      <c r="C22" s="1"/>
      <c r="D22" s="4"/>
      <c r="E22" s="25">
        <f t="shared" si="0"/>
        <v>0</v>
      </c>
      <c r="F22" s="4">
        <f t="shared" si="1"/>
        <v>0</v>
      </c>
      <c r="G22" s="39"/>
      <c r="H22" s="39"/>
      <c r="I22" s="40"/>
      <c r="J22" s="3"/>
      <c r="K22" s="4"/>
      <c r="L22" s="25">
        <f t="shared" si="2"/>
        <v>0</v>
      </c>
      <c r="M22" s="26">
        <f t="shared" si="3"/>
        <v>0</v>
      </c>
      <c r="N22" s="116">
        <f t="shared" si="4"/>
        <v>0</v>
      </c>
      <c r="O22" s="129">
        <f t="shared" si="5"/>
        <v>0</v>
      </c>
      <c r="P22" s="3"/>
      <c r="Q22" s="31"/>
      <c r="R22" s="47"/>
      <c r="S22" s="122"/>
      <c r="T22" s="1"/>
      <c r="U22" s="47"/>
      <c r="V22" s="1"/>
      <c r="W22" s="1"/>
      <c r="X22" s="47"/>
      <c r="Y22" s="1"/>
      <c r="Z22" s="47"/>
      <c r="AA22" s="1"/>
      <c r="AB22" s="1"/>
      <c r="AC22" s="47"/>
      <c r="AD22" s="47"/>
      <c r="AE22" s="1"/>
      <c r="AF22" s="1"/>
      <c r="AG22" s="47"/>
      <c r="AH22" s="122"/>
      <c r="AI22" s="47"/>
      <c r="AJ22" s="1"/>
      <c r="AK22" s="145"/>
      <c r="AL22" s="1"/>
      <c r="AM22" s="1"/>
      <c r="AN22" s="1"/>
      <c r="AO22" s="1"/>
      <c r="AP22" s="1"/>
      <c r="AQ22" s="47"/>
      <c r="AR22" s="122"/>
      <c r="AS22" s="1"/>
      <c r="AT22" s="1"/>
      <c r="AU22" s="1"/>
      <c r="AV22" s="1"/>
      <c r="AW22" s="5"/>
      <c r="AX22" s="1"/>
      <c r="AY22" s="1"/>
      <c r="AZ22" s="1"/>
      <c r="BA22" s="1"/>
    </row>
    <row r="23" spans="1:53" x14ac:dyDescent="0.25">
      <c r="A23" s="3"/>
      <c r="B23" s="1"/>
      <c r="C23" s="1"/>
      <c r="D23" s="4"/>
      <c r="E23" s="25">
        <f t="shared" si="0"/>
        <v>0</v>
      </c>
      <c r="F23" s="4">
        <f t="shared" si="1"/>
        <v>0</v>
      </c>
      <c r="G23" s="39"/>
      <c r="H23" s="39"/>
      <c r="I23" s="40"/>
      <c r="J23" s="3"/>
      <c r="K23" s="41"/>
      <c r="L23" s="25">
        <f t="shared" si="2"/>
        <v>0</v>
      </c>
      <c r="M23" s="26">
        <f t="shared" si="3"/>
        <v>0</v>
      </c>
      <c r="N23" s="116">
        <f t="shared" si="4"/>
        <v>0</v>
      </c>
      <c r="O23" s="129">
        <f t="shared" si="5"/>
        <v>0</v>
      </c>
      <c r="P23" s="3"/>
      <c r="Q23" s="31"/>
      <c r="R23" s="47"/>
      <c r="S23" s="122"/>
      <c r="T23" s="1"/>
      <c r="U23" s="47"/>
      <c r="V23" s="1"/>
      <c r="W23" s="1"/>
      <c r="X23" s="47"/>
      <c r="Y23" s="1"/>
      <c r="Z23" s="47"/>
      <c r="AA23" s="1"/>
      <c r="AB23" s="1"/>
      <c r="AC23" s="47"/>
      <c r="AD23" s="47"/>
      <c r="AE23" s="1"/>
      <c r="AF23" s="1"/>
      <c r="AG23" s="47"/>
      <c r="AH23" s="122"/>
      <c r="AI23" s="47"/>
      <c r="AJ23" s="1"/>
      <c r="AK23" s="145"/>
      <c r="AL23" s="1"/>
      <c r="AM23" s="1"/>
      <c r="AN23" s="1"/>
      <c r="AO23" s="1"/>
      <c r="AP23" s="1"/>
      <c r="AQ23" s="47"/>
      <c r="AR23" s="122"/>
      <c r="AS23" s="1"/>
      <c r="AT23" s="1"/>
      <c r="AU23" s="1"/>
      <c r="AV23" s="1"/>
      <c r="AW23" s="5"/>
      <c r="AX23" s="1"/>
      <c r="AY23" s="1"/>
      <c r="AZ23" s="1"/>
      <c r="BA23" s="1"/>
    </row>
    <row r="24" spans="1:53" x14ac:dyDescent="0.25">
      <c r="A24" s="3"/>
      <c r="B24" s="1"/>
      <c r="C24" s="1"/>
      <c r="D24" s="4"/>
      <c r="E24" s="25">
        <f t="shared" si="0"/>
        <v>0</v>
      </c>
      <c r="F24" s="4">
        <f t="shared" si="1"/>
        <v>0</v>
      </c>
      <c r="G24" s="39"/>
      <c r="H24" s="39"/>
      <c r="I24" s="40"/>
      <c r="J24" s="3"/>
      <c r="K24" s="4"/>
      <c r="L24" s="25">
        <f t="shared" si="2"/>
        <v>0</v>
      </c>
      <c r="M24" s="26">
        <f t="shared" si="3"/>
        <v>0</v>
      </c>
      <c r="N24" s="116">
        <f t="shared" si="4"/>
        <v>0</v>
      </c>
      <c r="O24" s="129">
        <f t="shared" si="5"/>
        <v>0</v>
      </c>
      <c r="P24" s="3"/>
      <c r="Q24" s="31"/>
      <c r="R24" s="47"/>
      <c r="S24" s="122"/>
      <c r="T24" s="1"/>
      <c r="U24" s="47"/>
      <c r="V24" s="1"/>
      <c r="W24" s="1"/>
      <c r="X24" s="47"/>
      <c r="Y24" s="1"/>
      <c r="Z24" s="47"/>
      <c r="AA24" s="1"/>
      <c r="AB24" s="1"/>
      <c r="AC24" s="47"/>
      <c r="AD24" s="47"/>
      <c r="AE24" s="1"/>
      <c r="AF24" s="1"/>
      <c r="AG24" s="47"/>
      <c r="AH24" s="122"/>
      <c r="AI24" s="47"/>
      <c r="AJ24" s="1"/>
      <c r="AK24" s="145"/>
      <c r="AL24" s="1"/>
      <c r="AM24" s="1"/>
      <c r="AN24" s="1"/>
      <c r="AO24" s="1"/>
      <c r="AP24" s="1"/>
      <c r="AQ24" s="47"/>
      <c r="AR24" s="122"/>
      <c r="AS24" s="1"/>
      <c r="AT24" s="1"/>
      <c r="AU24" s="1"/>
      <c r="AV24" s="1"/>
      <c r="AW24" s="5"/>
      <c r="AX24" s="1"/>
      <c r="AY24" s="1"/>
      <c r="AZ24" s="1"/>
      <c r="BA24" s="1"/>
    </row>
    <row r="25" spans="1:53" x14ac:dyDescent="0.25">
      <c r="A25" s="3"/>
      <c r="B25" s="1"/>
      <c r="C25" s="1"/>
      <c r="D25" s="4"/>
      <c r="E25" s="3"/>
      <c r="F25" s="4"/>
      <c r="G25" s="39"/>
      <c r="H25" s="39"/>
      <c r="I25" s="40"/>
      <c r="J25" s="3"/>
      <c r="K25" s="4"/>
      <c r="L25" s="3"/>
      <c r="M25" s="5"/>
      <c r="N25" s="47"/>
      <c r="O25" s="130"/>
      <c r="P25" s="3"/>
      <c r="Q25" s="31"/>
      <c r="R25" s="47"/>
      <c r="S25" s="122"/>
      <c r="T25" s="1"/>
      <c r="U25" s="47"/>
      <c r="V25" s="1"/>
      <c r="W25" s="1"/>
      <c r="X25" s="47"/>
      <c r="Y25" s="1"/>
      <c r="Z25" s="47"/>
      <c r="AA25" s="1"/>
      <c r="AB25" s="1"/>
      <c r="AC25" s="47"/>
      <c r="AD25" s="47"/>
      <c r="AE25" s="1"/>
      <c r="AF25" s="1"/>
      <c r="AG25" s="47"/>
      <c r="AH25" s="122"/>
      <c r="AI25" s="47"/>
      <c r="AJ25" s="1"/>
      <c r="AK25" s="145"/>
      <c r="AL25" s="1"/>
      <c r="AM25" s="1"/>
      <c r="AN25" s="1"/>
      <c r="AO25" s="1"/>
      <c r="AP25" s="1"/>
      <c r="AQ25" s="47"/>
      <c r="AR25" s="122"/>
      <c r="AS25" s="1"/>
      <c r="AT25" s="1"/>
      <c r="AU25" s="1"/>
      <c r="AV25" s="1"/>
      <c r="AW25" s="5"/>
      <c r="AX25" s="1"/>
      <c r="AY25" s="1"/>
      <c r="AZ25" s="1"/>
      <c r="BA25" s="1"/>
    </row>
    <row r="26" spans="1:53" x14ac:dyDescent="0.25">
      <c r="A26" s="3"/>
      <c r="B26" s="1"/>
      <c r="C26" s="1"/>
      <c r="D26" s="4"/>
      <c r="E26" s="3"/>
      <c r="F26" s="4"/>
      <c r="G26" s="39"/>
      <c r="H26" s="39"/>
      <c r="I26" s="40"/>
      <c r="J26" s="3"/>
      <c r="K26" s="4"/>
      <c r="L26" s="3"/>
      <c r="M26" s="5"/>
      <c r="N26" s="47"/>
      <c r="O26" s="130"/>
      <c r="P26" s="3"/>
      <c r="Q26" s="31"/>
      <c r="R26" s="47"/>
      <c r="S26" s="122"/>
      <c r="T26" s="1"/>
      <c r="U26" s="47"/>
      <c r="V26" s="1"/>
      <c r="W26" s="1"/>
      <c r="X26" s="47"/>
      <c r="Y26" s="1"/>
      <c r="Z26" s="47"/>
      <c r="AA26" s="1"/>
      <c r="AB26" s="1"/>
      <c r="AC26" s="47"/>
      <c r="AD26" s="47"/>
      <c r="AE26" s="1"/>
      <c r="AF26" s="1"/>
      <c r="AG26" s="47"/>
      <c r="AH26" s="122"/>
      <c r="AI26" s="47"/>
      <c r="AJ26" s="1"/>
      <c r="AK26" s="145"/>
      <c r="AL26" s="1"/>
      <c r="AM26" s="1"/>
      <c r="AN26" s="1"/>
      <c r="AO26" s="1"/>
      <c r="AP26" s="1"/>
      <c r="AQ26" s="47"/>
      <c r="AR26" s="122"/>
      <c r="AS26" s="1"/>
      <c r="AT26" s="1"/>
      <c r="AU26" s="1"/>
      <c r="AV26" s="1"/>
      <c r="AW26" s="5"/>
      <c r="AX26" s="1"/>
      <c r="AY26" s="1"/>
      <c r="AZ26" s="1"/>
      <c r="BA26" s="1"/>
    </row>
    <row r="27" spans="1:53" x14ac:dyDescent="0.25">
      <c r="A27" s="3"/>
      <c r="B27" s="1"/>
      <c r="C27" s="1"/>
      <c r="D27" s="4"/>
      <c r="E27" s="3"/>
      <c r="F27" s="4"/>
      <c r="G27" s="39"/>
      <c r="H27" s="39"/>
      <c r="I27" s="40"/>
      <c r="J27" s="3"/>
      <c r="K27" s="4"/>
      <c r="L27" s="3"/>
      <c r="M27" s="5"/>
      <c r="N27" s="47"/>
      <c r="O27" s="130"/>
      <c r="P27" s="3"/>
      <c r="Q27" s="31"/>
      <c r="R27" s="47"/>
      <c r="S27" s="122"/>
      <c r="T27" s="1"/>
      <c r="U27" s="47"/>
      <c r="V27" s="1"/>
      <c r="W27" s="1"/>
      <c r="X27" s="47"/>
      <c r="Y27" s="1"/>
      <c r="Z27" s="47"/>
      <c r="AA27" s="1"/>
      <c r="AB27" s="1"/>
      <c r="AC27" s="47"/>
      <c r="AD27" s="47"/>
      <c r="AE27" s="1"/>
      <c r="AF27" s="1"/>
      <c r="AG27" s="47"/>
      <c r="AH27" s="122"/>
      <c r="AI27" s="47"/>
      <c r="AJ27" s="1"/>
      <c r="AK27" s="145"/>
      <c r="AL27" s="1"/>
      <c r="AM27" s="1"/>
      <c r="AN27" s="1"/>
      <c r="AO27" s="1"/>
      <c r="AP27" s="1"/>
      <c r="AQ27" s="47"/>
      <c r="AR27" s="122"/>
      <c r="AS27" s="1"/>
      <c r="AT27" s="1"/>
      <c r="AU27" s="1"/>
      <c r="AV27" s="1"/>
      <c r="AW27" s="5"/>
      <c r="AX27" s="1"/>
      <c r="AY27" s="1"/>
      <c r="AZ27" s="1"/>
      <c r="BA27" s="1"/>
    </row>
    <row r="28" spans="1:53" x14ac:dyDescent="0.25">
      <c r="A28" s="3"/>
      <c r="B28" s="1"/>
      <c r="C28" s="1"/>
      <c r="D28" s="4"/>
      <c r="E28" s="3"/>
      <c r="F28" s="4"/>
      <c r="G28" s="39"/>
      <c r="H28" s="39"/>
      <c r="I28" s="40"/>
      <c r="J28" s="3"/>
      <c r="K28" s="4"/>
      <c r="L28" s="3"/>
      <c r="M28" s="5"/>
      <c r="N28" s="47"/>
      <c r="O28" s="130"/>
      <c r="P28" s="3"/>
      <c r="Q28" s="31"/>
      <c r="R28" s="47"/>
      <c r="S28" s="122"/>
      <c r="T28" s="1"/>
      <c r="U28" s="47"/>
      <c r="V28" s="1"/>
      <c r="W28" s="1"/>
      <c r="X28" s="47"/>
      <c r="Y28" s="1"/>
      <c r="Z28" s="47"/>
      <c r="AA28" s="1"/>
      <c r="AB28" s="1"/>
      <c r="AC28" s="47"/>
      <c r="AD28" s="47"/>
      <c r="AE28" s="1"/>
      <c r="AF28" s="1"/>
      <c r="AG28" s="47"/>
      <c r="AH28" s="122"/>
      <c r="AI28" s="47"/>
      <c r="AJ28" s="1"/>
      <c r="AK28" s="47"/>
      <c r="AL28" s="1"/>
      <c r="AM28" s="1"/>
      <c r="AN28" s="1"/>
      <c r="AO28" s="1"/>
      <c r="AP28" s="1"/>
      <c r="AQ28" s="47"/>
      <c r="AR28" s="122"/>
      <c r="AS28" s="1"/>
      <c r="AT28" s="1"/>
      <c r="AU28" s="1"/>
      <c r="AV28" s="1"/>
      <c r="AW28" s="1"/>
      <c r="AX28" s="1"/>
      <c r="AY28" s="1"/>
      <c r="AZ28" s="1"/>
      <c r="BA28" s="1"/>
    </row>
  </sheetData>
  <sortState ref="A3:AR26">
    <sortCondition descending="1" ref="E3:E26"/>
  </sortState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0" sqref="H20"/>
    </sheetView>
  </sheetViews>
  <sheetFormatPr defaultRowHeight="15" x14ac:dyDescent="0.25"/>
  <sheetData/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workbookViewId="0">
      <selection activeCell="Q11" sqref="Q11"/>
    </sheetView>
  </sheetViews>
  <sheetFormatPr defaultRowHeight="15" x14ac:dyDescent="0.25"/>
  <cols>
    <col min="1" max="1" width="28" bestFit="1" customWidth="1"/>
    <col min="2" max="2" width="5.28515625" bestFit="1" customWidth="1"/>
    <col min="3" max="3" width="7.28515625" customWidth="1"/>
    <col min="4" max="41" width="3.7109375" bestFit="1" customWidth="1"/>
  </cols>
  <sheetData>
    <row r="1" spans="1:12" s="50" customFormat="1" x14ac:dyDescent="0.25">
      <c r="A1" s="173" t="s">
        <v>897</v>
      </c>
      <c r="B1" s="173" t="s">
        <v>3</v>
      </c>
      <c r="C1" s="173" t="s">
        <v>887</v>
      </c>
      <c r="D1" s="173" t="s">
        <v>888</v>
      </c>
      <c r="E1" s="173" t="s">
        <v>889</v>
      </c>
      <c r="F1" s="173" t="s">
        <v>890</v>
      </c>
      <c r="G1" s="173" t="s">
        <v>891</v>
      </c>
      <c r="H1" s="173" t="s">
        <v>892</v>
      </c>
      <c r="I1" s="173" t="s">
        <v>893</v>
      </c>
      <c r="J1" s="173" t="s">
        <v>894</v>
      </c>
      <c r="K1" s="173" t="s">
        <v>895</v>
      </c>
      <c r="L1" s="173" t="s">
        <v>896</v>
      </c>
    </row>
    <row r="2" spans="1:12" x14ac:dyDescent="0.25">
      <c r="A2" s="235" t="s">
        <v>44</v>
      </c>
      <c r="B2" s="235">
        <f t="shared" ref="B2:B33" ca="1" si="0">RANK($C2,$C:$C)</f>
        <v>1</v>
      </c>
      <c r="C2" s="236">
        <f t="shared" ref="C2:C53" ca="1" si="1">SUM($D2:$L2)</f>
        <v>789</v>
      </c>
      <c r="D2" s="237">
        <f t="array" aca="1" ref="D2" ca="1">SUMIFS([1]Racers!$G:$G,[1]Racers!$E:$E,$A2,[1]Racers!$A:$A,D$2,[1]Racers!$G:$G,"="&amp;LARGE(IF([1]Racers!$E:$E=$A2,IF([1]Racers!$A:$A=D$2,[1]Racers!$G:$G)),1))+SUMIFS([1]Racers!$G:$G,[1]Racers!$E:$E,$A2,[1]Racers!$A:$A,D$2,[1]Racers!$G:$G,"="&amp;LARGE(IF([1]Racers!$E:$E=$A2,IF([1]Racers!$A:$A=D$2,[1]Racers!$G:$G)),2))+SUMIFS([1]Racers!$G:$G,[1]Racers!$E:$E,$A2,[1]Racers!$A:$A,D$2,[1]Racers!$G:$G,"="&amp;LARGE(IF([1]Racers!$E:$E=$A2,IF([1]Racers!$A:$A=D$2,[1]Racers!$G:$G)),3))</f>
        <v>0</v>
      </c>
      <c r="E2" s="237">
        <f t="array" aca="1" ref="E2" ca="1">SUMIFS([1]Racers!$G:$G,[1]Racers!$E:$E,$A2,[1]Racers!$A:$A,E$2,[1]Racers!$G:$G,"="&amp;LARGE(IF([1]Racers!$E:$E=$A2,IF([1]Racers!$A:$A=E$2,[1]Racers!$G:$G)),1))+SUMIFS([1]Racers!$G:$G,[1]Racers!$E:$E,$A2,[1]Racers!$A:$A,E$2,[1]Racers!$G:$G,"="&amp;LARGE(IF([1]Racers!$E:$E=$A2,IF([1]Racers!$A:$A=E$2,[1]Racers!$G:$G)),2))+SUMIFS([1]Racers!$G:$G,[1]Racers!$E:$E,$A2,[1]Racers!$A:$A,E$2,[1]Racers!$G:$G,"="&amp;LARGE(IF([1]Racers!$E:$E=$A2,IF([1]Racers!$A:$A=E$2,[1]Racers!$G:$G)),3))</f>
        <v>0</v>
      </c>
      <c r="F2" s="237">
        <f t="array" aca="1" ref="F2" ca="1">SUMIFS([1]Racers!$G:$G,[1]Racers!$E:$E,$A2,[1]Racers!$A:$A,F$2,[1]Racers!$G:$G,"="&amp;LARGE(IF([1]Racers!$E:$E=$A2,IF([1]Racers!$A:$A=F$2,[1]Racers!$G:$G)),1))+SUMIFS([1]Racers!$G:$G,[1]Racers!$E:$E,$A2,[1]Racers!$A:$A,F$2,[1]Racers!$G:$G,"="&amp;LARGE(IF([1]Racers!$E:$E=$A2,IF([1]Racers!$A:$A=F$2,[1]Racers!$G:$G)),2))+SUMIFS([1]Racers!$G:$G,[1]Racers!$E:$E,$A2,[1]Racers!$A:$A,F$2,[1]Racers!$G:$G,"="&amp;LARGE(IF([1]Racers!$E:$E=$A2,IF([1]Racers!$A:$A=F$2,[1]Racers!$G:$G)),3))</f>
        <v>0</v>
      </c>
      <c r="G2" s="237">
        <f t="array" aca="1" ref="G2" ca="1">SUMIFS([1]Racers!$G:$G,[1]Racers!$E:$E,$A2,[1]Racers!$A:$A,G$2,[1]Racers!$G:$G,"="&amp;LARGE(IF([1]Racers!$E:$E=$A2,IF([1]Racers!$A:$A=G$2,[1]Racers!$G:$G)),1))+SUMIFS([1]Racers!$G:$G,[1]Racers!$E:$E,$A2,[1]Racers!$A:$A,G$2,[1]Racers!$G:$G,"="&amp;LARGE(IF([1]Racers!$E:$E=$A2,IF([1]Racers!$A:$A=G$2,[1]Racers!$G:$G)),2))+SUMIFS([1]Racers!$G:$G,[1]Racers!$E:$E,$A2,[1]Racers!$A:$A,G$2,[1]Racers!$G:$G,"="&amp;LARGE(IF([1]Racers!$E:$E=$A2,IF([1]Racers!$A:$A=G$2,[1]Racers!$G:$G)),3))</f>
        <v>0</v>
      </c>
      <c r="H2" s="237">
        <f t="array" aca="1" ref="H2" ca="1">SUMIFS([1]Racers!$G:$G,[1]Racers!$E:$E,$A2,[1]Racers!$A:$A,H$2,[1]Racers!$G:$G,"="&amp;LARGE(IF([1]Racers!$E:$E=$A2,IF([1]Racers!$A:$A=H$2,[1]Racers!$G:$G)),1))+SUMIFS([1]Racers!$G:$G,[1]Racers!$E:$E,$A2,[1]Racers!$A:$A,H$2,[1]Racers!$G:$G,"="&amp;LARGE(IF([1]Racers!$E:$E=$A2,IF([1]Racers!$A:$A=H$2,[1]Racers!$G:$G)),2))+SUMIFS([1]Racers!$G:$G,[1]Racers!$E:$E,$A2,[1]Racers!$A:$A,H$2,[1]Racers!$G:$G,"="&amp;LARGE(IF([1]Racers!$E:$E=$A2,IF([1]Racers!$A:$A=H$2,[1]Racers!$G:$G)),3))</f>
        <v>0</v>
      </c>
      <c r="I2" s="237">
        <f t="array" aca="1" ref="I2" ca="1">SUMIFS([1]Racers!$G:$G,[1]Racers!$E:$E,$A2,[1]Racers!$A:$A,I$2,[1]Racers!$G:$G,"="&amp;LARGE(IF([1]Racers!$E:$E=$A2,IF([1]Racers!$A:$A=I$2,[1]Racers!$G:$G)),1))+SUMIFS([1]Racers!$G:$G,[1]Racers!$E:$E,$A2,[1]Racers!$A:$A,I$2,[1]Racers!$G:$G,"="&amp;LARGE(IF([1]Racers!$E:$E=$A2,IF([1]Racers!$A:$A=I$2,[1]Racers!$G:$G)),2))+SUMIFS([1]Racers!$G:$G,[1]Racers!$E:$E,$A2,[1]Racers!$A:$A,I$2,[1]Racers!$G:$G,"="&amp;LARGE(IF([1]Racers!$E:$E=$A2,IF([1]Racers!$A:$A=I$2,[1]Racers!$G:$G)),3))</f>
        <v>0</v>
      </c>
      <c r="J2" s="237">
        <f t="array" aca="1" ref="J2" ca="1">SUMIFS([1]Racers!$G:$G,[1]Racers!$E:$E,$A2,[1]Racers!$A:$A,J$2,[1]Racers!$G:$G,"="&amp;LARGE(IF([1]Racers!$E:$E=$A2,IF([1]Racers!$A:$A=J$2,[1]Racers!$G:$G)),1))+SUMIFS([1]Racers!$G:$G,[1]Racers!$E:$E,$A2,[1]Racers!$A:$A,J$2,[1]Racers!$G:$G,"="&amp;LARGE(IF([1]Racers!$E:$E=$A2,IF([1]Racers!$A:$A=J$2,[1]Racers!$G:$G)),2))+SUMIFS([1]Racers!$G:$G,[1]Racers!$E:$E,$A2,[1]Racers!$A:$A,J$2,[1]Racers!$G:$G,"="&amp;LARGE(IF([1]Racers!$E:$E=$A2,IF([1]Racers!$A:$A=J$2,[1]Racers!$G:$G)),3))</f>
        <v>0</v>
      </c>
      <c r="K2" s="237">
        <f t="array" aca="1" ref="K2" ca="1">SUMIFS([1]Racers!$G:$G,[1]Racers!$E:$E,$A2,[1]Racers!$A:$A,K$2,[1]Racers!$G:$G,"="&amp;LARGE(IF([1]Racers!$E:$E=$A2,IF([1]Racers!$A:$A=K$2,[1]Racers!$G:$G)),1))+SUMIFS([1]Racers!$G:$G,[1]Racers!$E:$E,$A2,[1]Racers!$A:$A,K$2,[1]Racers!$G:$G,"="&amp;LARGE(IF([1]Racers!$E:$E=$A2,IF([1]Racers!$A:$A=K$2,[1]Racers!$G:$G)),2))+SUMIFS([1]Racers!$G:$G,[1]Racers!$E:$E,$A2,[1]Racers!$A:$A,K$2,[1]Racers!$G:$G,"="&amp;LARGE(IF([1]Racers!$E:$E=$A2,IF([1]Racers!$A:$A=K$2,[1]Racers!$G:$G)),3))</f>
        <v>0</v>
      </c>
      <c r="L2" s="237">
        <f t="array" aca="1" ref="L2" ca="1">SUMIFS([1]Racers!$G:$G,[1]Racers!$E:$E,$A2,[1]Racers!$A:$A,L$2,[1]Racers!$G:$G,"="&amp;LARGE(IF([1]Racers!$E:$E=$A2,IF([1]Racers!$A:$A=L$2,[1]Racers!$G:$G)),1))+SUMIFS([1]Racers!$G:$G,[1]Racers!$E:$E,$A2,[1]Racers!$A:$A,L$2,[1]Racers!$G:$G,"="&amp;LARGE(IF([1]Racers!$E:$E=$A2,IF([1]Racers!$A:$A=L$2,[1]Racers!$G:$G)),2))+SUMIFS([1]Racers!$G:$G,[1]Racers!$E:$E,$A2,[1]Racers!$A:$A,L$2,[1]Racers!$G:$G,"="&amp;LARGE(IF([1]Racers!$E:$E=$A2,IF([1]Racers!$A:$A=L$2,[1]Racers!$G:$G)),3))</f>
        <v>0</v>
      </c>
    </row>
    <row r="3" spans="1:12" x14ac:dyDescent="0.25">
      <c r="A3" s="238" t="s">
        <v>791</v>
      </c>
      <c r="B3" s="238">
        <f t="shared" ca="1" si="0"/>
        <v>2</v>
      </c>
      <c r="C3" s="239">
        <f t="shared" ca="1" si="1"/>
        <v>680</v>
      </c>
      <c r="D3" s="237">
        <f t="array" aca="1" ref="D3" ca="1">SUMIFS([1]Racers!$G:$G,[1]Racers!$E:$E,$A3,[1]Racers!$A:$A,D$2,[1]Racers!$G:$G,"="&amp;LARGE(IF([1]Racers!$E:$E=$A3,IF([1]Racers!$A:$A=D$2,[1]Racers!$G:$G)),1))+SUMIFS([1]Racers!$G:$G,[1]Racers!$E:$E,$A3,[1]Racers!$A:$A,D$2,[1]Racers!$G:$G,"="&amp;LARGE(IF([1]Racers!$E:$E=$A3,IF([1]Racers!$A:$A=D$2,[1]Racers!$G:$G)),2))+SUMIFS([1]Racers!$G:$G,[1]Racers!$E:$E,$A3,[1]Racers!$A:$A,D$2,[1]Racers!$G:$G,"="&amp;LARGE(IF([1]Racers!$E:$E=$A3,IF([1]Racers!$A:$A=D$2,[1]Racers!$G:$G)),3))</f>
        <v>0</v>
      </c>
      <c r="E3" s="237">
        <f t="array" aca="1" ref="E3" ca="1">SUMIFS([1]Racers!$G:$G,[1]Racers!$E:$E,$A3,[1]Racers!$A:$A,E$2,[1]Racers!$G:$G,"="&amp;LARGE(IF([1]Racers!$E:$E=$A3,IF([1]Racers!$A:$A=E$2,[1]Racers!$G:$G)),1))+SUMIFS([1]Racers!$G:$G,[1]Racers!$E:$E,$A3,[1]Racers!$A:$A,E$2,[1]Racers!$G:$G,"="&amp;LARGE(IF([1]Racers!$E:$E=$A3,IF([1]Racers!$A:$A=E$2,[1]Racers!$G:$G)),2))+SUMIFS([1]Racers!$G:$G,[1]Racers!$E:$E,$A3,[1]Racers!$A:$A,E$2,[1]Racers!$G:$G,"="&amp;LARGE(IF([1]Racers!$E:$E=$A3,IF([1]Racers!$A:$A=E$2,[1]Racers!$G:$G)),3))</f>
        <v>0</v>
      </c>
      <c r="F3" s="237">
        <f t="array" aca="1" ref="F3" ca="1">SUMIFS([1]Racers!$G:$G,[1]Racers!$E:$E,$A3,[1]Racers!$A:$A,F$2,[1]Racers!$G:$G,"="&amp;LARGE(IF([1]Racers!$E:$E=$A3,IF([1]Racers!$A:$A=F$2,[1]Racers!$G:$G)),1))+SUMIFS([1]Racers!$G:$G,[1]Racers!$E:$E,$A3,[1]Racers!$A:$A,F$2,[1]Racers!$G:$G,"="&amp;LARGE(IF([1]Racers!$E:$E=$A3,IF([1]Racers!$A:$A=F$2,[1]Racers!$G:$G)),2))+SUMIFS([1]Racers!$G:$G,[1]Racers!$E:$E,$A3,[1]Racers!$A:$A,F$2,[1]Racers!$G:$G,"="&amp;LARGE(IF([1]Racers!$E:$E=$A3,IF([1]Racers!$A:$A=F$2,[1]Racers!$G:$G)),3))</f>
        <v>0</v>
      </c>
      <c r="G3" s="237">
        <f t="array" aca="1" ref="G3" ca="1">SUMIFS([1]Racers!$G:$G,[1]Racers!$E:$E,$A3,[1]Racers!$A:$A,G$2,[1]Racers!$G:$G,"="&amp;LARGE(IF([1]Racers!$E:$E=$A3,IF([1]Racers!$A:$A=G$2,[1]Racers!$G:$G)),1))+SUMIFS([1]Racers!$G:$G,[1]Racers!$E:$E,$A3,[1]Racers!$A:$A,G$2,[1]Racers!$G:$G,"="&amp;LARGE(IF([1]Racers!$E:$E=$A3,IF([1]Racers!$A:$A=G$2,[1]Racers!$G:$G)),2))+SUMIFS([1]Racers!$G:$G,[1]Racers!$E:$E,$A3,[1]Racers!$A:$A,G$2,[1]Racers!$G:$G,"="&amp;LARGE(IF([1]Racers!$E:$E=$A3,IF([1]Racers!$A:$A=G$2,[1]Racers!$G:$G)),3))</f>
        <v>0</v>
      </c>
      <c r="H3" s="237">
        <f t="array" aca="1" ref="H3" ca="1">SUMIFS([1]Racers!$G:$G,[1]Racers!$E:$E,$A3,[1]Racers!$A:$A,H$2,[1]Racers!$G:$G,"="&amp;LARGE(IF([1]Racers!$E:$E=$A3,IF([1]Racers!$A:$A=H$2,[1]Racers!$G:$G)),1))+SUMIFS([1]Racers!$G:$G,[1]Racers!$E:$E,$A3,[1]Racers!$A:$A,H$2,[1]Racers!$G:$G,"="&amp;LARGE(IF([1]Racers!$E:$E=$A3,IF([1]Racers!$A:$A=H$2,[1]Racers!$G:$G)),2))+SUMIFS([1]Racers!$G:$G,[1]Racers!$E:$E,$A3,[1]Racers!$A:$A,H$2,[1]Racers!$G:$G,"="&amp;LARGE(IF([1]Racers!$E:$E=$A3,IF([1]Racers!$A:$A=H$2,[1]Racers!$G:$G)),3))</f>
        <v>0</v>
      </c>
      <c r="I3" s="237">
        <f t="array" aca="1" ref="I3" ca="1">SUMIFS([1]Racers!$G:$G,[1]Racers!$E:$E,$A3,[1]Racers!$A:$A,I$2,[1]Racers!$G:$G,"="&amp;LARGE(IF([1]Racers!$E:$E=$A3,IF([1]Racers!$A:$A=I$2,[1]Racers!$G:$G)),1))+SUMIFS([1]Racers!$G:$G,[1]Racers!$E:$E,$A3,[1]Racers!$A:$A,I$2,[1]Racers!$G:$G,"="&amp;LARGE(IF([1]Racers!$E:$E=$A3,IF([1]Racers!$A:$A=I$2,[1]Racers!$G:$G)),2))+SUMIFS([1]Racers!$G:$G,[1]Racers!$E:$E,$A3,[1]Racers!$A:$A,I$2,[1]Racers!$G:$G,"="&amp;LARGE(IF([1]Racers!$E:$E=$A3,IF([1]Racers!$A:$A=I$2,[1]Racers!$G:$G)),3))</f>
        <v>0</v>
      </c>
      <c r="J3" s="237">
        <f t="array" aca="1" ref="J3" ca="1">SUMIFS([1]Racers!$G:$G,[1]Racers!$E:$E,$A3,[1]Racers!$A:$A,J$2,[1]Racers!$G:$G,"="&amp;LARGE(IF([1]Racers!$E:$E=$A3,IF([1]Racers!$A:$A=J$2,[1]Racers!$G:$G)),1))+SUMIFS([1]Racers!$G:$G,[1]Racers!$E:$E,$A3,[1]Racers!$A:$A,J$2,[1]Racers!$G:$G,"="&amp;LARGE(IF([1]Racers!$E:$E=$A3,IF([1]Racers!$A:$A=J$2,[1]Racers!$G:$G)),2))+SUMIFS([1]Racers!$G:$G,[1]Racers!$E:$E,$A3,[1]Racers!$A:$A,J$2,[1]Racers!$G:$G,"="&amp;LARGE(IF([1]Racers!$E:$E=$A3,IF([1]Racers!$A:$A=J$2,[1]Racers!$G:$G)),3))</f>
        <v>0</v>
      </c>
      <c r="K3" s="237">
        <f t="array" aca="1" ref="K3" ca="1">SUMIFS([1]Racers!$G:$G,[1]Racers!$E:$E,$A3,[1]Racers!$A:$A,K$2,[1]Racers!$G:$G,"="&amp;LARGE(IF([1]Racers!$E:$E=$A3,IF([1]Racers!$A:$A=K$2,[1]Racers!$G:$G)),1))+SUMIFS([1]Racers!$G:$G,[1]Racers!$E:$E,$A3,[1]Racers!$A:$A,K$2,[1]Racers!$G:$G,"="&amp;LARGE(IF([1]Racers!$E:$E=$A3,IF([1]Racers!$A:$A=K$2,[1]Racers!$G:$G)),2))+SUMIFS([1]Racers!$G:$G,[1]Racers!$E:$E,$A3,[1]Racers!$A:$A,K$2,[1]Racers!$G:$G,"="&amp;LARGE(IF([1]Racers!$E:$E=$A3,IF([1]Racers!$A:$A=K$2,[1]Racers!$G:$G)),3))</f>
        <v>0</v>
      </c>
      <c r="L3" s="237">
        <f t="array" aca="1" ref="L3" ca="1">SUMIFS([1]Racers!$G:$G,[1]Racers!$E:$E,$A3,[1]Racers!$A:$A,L$2,[1]Racers!$G:$G,"="&amp;LARGE(IF([1]Racers!$E:$E=$A3,IF([1]Racers!$A:$A=L$2,[1]Racers!$G:$G)),1))+SUMIFS([1]Racers!$G:$G,[1]Racers!$E:$E,$A3,[1]Racers!$A:$A,L$2,[1]Racers!$G:$G,"="&amp;LARGE(IF([1]Racers!$E:$E=$A3,IF([1]Racers!$A:$A=L$2,[1]Racers!$G:$G)),2))+SUMIFS([1]Racers!$G:$G,[1]Racers!$E:$E,$A3,[1]Racers!$A:$A,L$2,[1]Racers!$G:$G,"="&amp;LARGE(IF([1]Racers!$E:$E=$A3,IF([1]Racers!$A:$A=L$2,[1]Racers!$G:$G)),3))</f>
        <v>0</v>
      </c>
    </row>
    <row r="4" spans="1:12" x14ac:dyDescent="0.25">
      <c r="A4" s="235" t="s">
        <v>50</v>
      </c>
      <c r="B4" s="235">
        <f t="shared" ca="1" si="0"/>
        <v>3</v>
      </c>
      <c r="C4" s="236">
        <f t="shared" ca="1" si="1"/>
        <v>606</v>
      </c>
      <c r="D4" s="237">
        <f t="array" aca="1" ref="D4" ca="1">SUMIFS([1]Racers!$G:$G,[1]Racers!$E:$E,$A4,[1]Racers!$A:$A,D$2,[1]Racers!$G:$G,"="&amp;LARGE(IF([1]Racers!$E:$E=$A4,IF([1]Racers!$A:$A=D$2,[1]Racers!$G:$G)),1))+SUMIFS([1]Racers!$G:$G,[1]Racers!$E:$E,$A4,[1]Racers!$A:$A,D$2,[1]Racers!$G:$G,"="&amp;LARGE(IF([1]Racers!$E:$E=$A4,IF([1]Racers!$A:$A=D$2,[1]Racers!$G:$G)),2))+SUMIFS([1]Racers!$G:$G,[1]Racers!$E:$E,$A4,[1]Racers!$A:$A,D$2,[1]Racers!$G:$G,"="&amp;LARGE(IF([1]Racers!$E:$E=$A4,IF([1]Racers!$A:$A=D$2,[1]Racers!$G:$G)),3))</f>
        <v>0</v>
      </c>
      <c r="E4" s="237">
        <f t="array" aca="1" ref="E4" ca="1">SUMIFS([1]Racers!$G:$G,[1]Racers!$E:$E,$A4,[1]Racers!$A:$A,E$2,[1]Racers!$G:$G,"="&amp;LARGE(IF([1]Racers!$E:$E=$A4,IF([1]Racers!$A:$A=E$2,[1]Racers!$G:$G)),1))+SUMIFS([1]Racers!$G:$G,[1]Racers!$E:$E,$A4,[1]Racers!$A:$A,E$2,[1]Racers!$G:$G,"="&amp;LARGE(IF([1]Racers!$E:$E=$A4,IF([1]Racers!$A:$A=E$2,[1]Racers!$G:$G)),2))+SUMIFS([1]Racers!$G:$G,[1]Racers!$E:$E,$A4,[1]Racers!$A:$A,E$2,[1]Racers!$G:$G,"="&amp;LARGE(IF([1]Racers!$E:$E=$A4,IF([1]Racers!$A:$A=E$2,[1]Racers!$G:$G)),3))</f>
        <v>0</v>
      </c>
      <c r="F4" s="237">
        <f t="array" aca="1" ref="F4" ca="1">SUMIFS([1]Racers!$G:$G,[1]Racers!$E:$E,$A4,[1]Racers!$A:$A,F$2,[1]Racers!$G:$G,"="&amp;LARGE(IF([1]Racers!$E:$E=$A4,IF([1]Racers!$A:$A=F$2,[1]Racers!$G:$G)),1))+SUMIFS([1]Racers!$G:$G,[1]Racers!$E:$E,$A4,[1]Racers!$A:$A,F$2,[1]Racers!$G:$G,"="&amp;LARGE(IF([1]Racers!$E:$E=$A4,IF([1]Racers!$A:$A=F$2,[1]Racers!$G:$G)),2))+SUMIFS([1]Racers!$G:$G,[1]Racers!$E:$E,$A4,[1]Racers!$A:$A,F$2,[1]Racers!$G:$G,"="&amp;LARGE(IF([1]Racers!$E:$E=$A4,IF([1]Racers!$A:$A=F$2,[1]Racers!$G:$G)),3))</f>
        <v>0</v>
      </c>
      <c r="G4" s="237">
        <f t="array" aca="1" ref="G4" ca="1">SUMIFS([1]Racers!$G:$G,[1]Racers!$E:$E,$A4,[1]Racers!$A:$A,G$2,[1]Racers!$G:$G,"="&amp;LARGE(IF([1]Racers!$E:$E=$A4,IF([1]Racers!$A:$A=G$2,[1]Racers!$G:$G)),1))+SUMIFS([1]Racers!$G:$G,[1]Racers!$E:$E,$A4,[1]Racers!$A:$A,G$2,[1]Racers!$G:$G,"="&amp;LARGE(IF([1]Racers!$E:$E=$A4,IF([1]Racers!$A:$A=G$2,[1]Racers!$G:$G)),2))+SUMIFS([1]Racers!$G:$G,[1]Racers!$E:$E,$A4,[1]Racers!$A:$A,G$2,[1]Racers!$G:$G,"="&amp;LARGE(IF([1]Racers!$E:$E=$A4,IF([1]Racers!$A:$A=G$2,[1]Racers!$G:$G)),3))</f>
        <v>0</v>
      </c>
      <c r="H4" s="237">
        <f t="array" aca="1" ref="H4" ca="1">SUMIFS([1]Racers!$G:$G,[1]Racers!$E:$E,$A4,[1]Racers!$A:$A,H$2,[1]Racers!$G:$G,"="&amp;LARGE(IF([1]Racers!$E:$E=$A4,IF([1]Racers!$A:$A=H$2,[1]Racers!$G:$G)),1))+SUMIFS([1]Racers!$G:$G,[1]Racers!$E:$E,$A4,[1]Racers!$A:$A,H$2,[1]Racers!$G:$G,"="&amp;LARGE(IF([1]Racers!$E:$E=$A4,IF([1]Racers!$A:$A=H$2,[1]Racers!$G:$G)),2))+SUMIFS([1]Racers!$G:$G,[1]Racers!$E:$E,$A4,[1]Racers!$A:$A,H$2,[1]Racers!$G:$G,"="&amp;LARGE(IF([1]Racers!$E:$E=$A4,IF([1]Racers!$A:$A=H$2,[1]Racers!$G:$G)),3))</f>
        <v>0</v>
      </c>
      <c r="I4" s="237">
        <f t="array" aca="1" ref="I4" ca="1">SUMIFS([1]Racers!$G:$G,[1]Racers!$E:$E,$A4,[1]Racers!$A:$A,I$2,[1]Racers!$G:$G,"="&amp;LARGE(IF([1]Racers!$E:$E=$A4,IF([1]Racers!$A:$A=I$2,[1]Racers!$G:$G)),1))+SUMIFS([1]Racers!$G:$G,[1]Racers!$E:$E,$A4,[1]Racers!$A:$A,I$2,[1]Racers!$G:$G,"="&amp;LARGE(IF([1]Racers!$E:$E=$A4,IF([1]Racers!$A:$A=I$2,[1]Racers!$G:$G)),2))+SUMIFS([1]Racers!$G:$G,[1]Racers!$E:$E,$A4,[1]Racers!$A:$A,I$2,[1]Racers!$G:$G,"="&amp;LARGE(IF([1]Racers!$E:$E=$A4,IF([1]Racers!$A:$A=I$2,[1]Racers!$G:$G)),3))</f>
        <v>0</v>
      </c>
      <c r="J4" s="237">
        <f t="array" aca="1" ref="J4" ca="1">SUMIFS([1]Racers!$G:$G,[1]Racers!$E:$E,$A4,[1]Racers!$A:$A,J$2,[1]Racers!$G:$G,"="&amp;LARGE(IF([1]Racers!$E:$E=$A4,IF([1]Racers!$A:$A=J$2,[1]Racers!$G:$G)),1))+SUMIFS([1]Racers!$G:$G,[1]Racers!$E:$E,$A4,[1]Racers!$A:$A,J$2,[1]Racers!$G:$G,"="&amp;LARGE(IF([1]Racers!$E:$E=$A4,IF([1]Racers!$A:$A=J$2,[1]Racers!$G:$G)),2))+SUMIFS([1]Racers!$G:$G,[1]Racers!$E:$E,$A4,[1]Racers!$A:$A,J$2,[1]Racers!$G:$G,"="&amp;LARGE(IF([1]Racers!$E:$E=$A4,IF([1]Racers!$A:$A=J$2,[1]Racers!$G:$G)),3))</f>
        <v>0</v>
      </c>
      <c r="K4" s="237">
        <f t="array" aca="1" ref="K4" ca="1">SUMIFS([1]Racers!$G:$G,[1]Racers!$E:$E,$A4,[1]Racers!$A:$A,K$2,[1]Racers!$G:$G,"="&amp;LARGE(IF([1]Racers!$E:$E=$A4,IF([1]Racers!$A:$A=K$2,[1]Racers!$G:$G)),1))+SUMIFS([1]Racers!$G:$G,[1]Racers!$E:$E,$A4,[1]Racers!$A:$A,K$2,[1]Racers!$G:$G,"="&amp;LARGE(IF([1]Racers!$E:$E=$A4,IF([1]Racers!$A:$A=K$2,[1]Racers!$G:$G)),2))+SUMIFS([1]Racers!$G:$G,[1]Racers!$E:$E,$A4,[1]Racers!$A:$A,K$2,[1]Racers!$G:$G,"="&amp;LARGE(IF([1]Racers!$E:$E=$A4,IF([1]Racers!$A:$A=K$2,[1]Racers!$G:$G)),3))</f>
        <v>0</v>
      </c>
      <c r="L4" s="237">
        <f t="array" aca="1" ref="L4" ca="1">SUMIFS([1]Racers!$G:$G,[1]Racers!$E:$E,$A4,[1]Racers!$A:$A,L$2,[1]Racers!$G:$G,"="&amp;LARGE(IF([1]Racers!$E:$E=$A4,IF([1]Racers!$A:$A=L$2,[1]Racers!$G:$G)),1))+SUMIFS([1]Racers!$G:$G,[1]Racers!$E:$E,$A4,[1]Racers!$A:$A,L$2,[1]Racers!$G:$G,"="&amp;LARGE(IF([1]Racers!$E:$E=$A4,IF([1]Racers!$A:$A=L$2,[1]Racers!$G:$G)),2))+SUMIFS([1]Racers!$G:$G,[1]Racers!$E:$E,$A4,[1]Racers!$A:$A,L$2,[1]Racers!$G:$G,"="&amp;LARGE(IF([1]Racers!$E:$E=$A4,IF([1]Racers!$A:$A=L$2,[1]Racers!$G:$G)),3))</f>
        <v>0</v>
      </c>
    </row>
    <row r="5" spans="1:12" x14ac:dyDescent="0.25">
      <c r="A5" s="238" t="s">
        <v>47</v>
      </c>
      <c r="B5" s="238">
        <f t="shared" ca="1" si="0"/>
        <v>4</v>
      </c>
      <c r="C5" s="239">
        <f t="shared" ca="1" si="1"/>
        <v>597</v>
      </c>
      <c r="D5" s="237">
        <f t="array" aca="1" ref="D5" ca="1">SUMIFS([1]Racers!$G:$G,[1]Racers!$E:$E,$A5,[1]Racers!$A:$A,D$2,[1]Racers!$G:$G,"="&amp;LARGE(IF([1]Racers!$E:$E=$A5,IF([1]Racers!$A:$A=D$2,[1]Racers!$G:$G)),1))+SUMIFS([1]Racers!$G:$G,[1]Racers!$E:$E,$A5,[1]Racers!$A:$A,D$2,[1]Racers!$G:$G,"="&amp;LARGE(IF([1]Racers!$E:$E=$A5,IF([1]Racers!$A:$A=D$2,[1]Racers!$G:$G)),2))+SUMIFS([1]Racers!$G:$G,[1]Racers!$E:$E,$A5,[1]Racers!$A:$A,D$2,[1]Racers!$G:$G,"="&amp;LARGE(IF([1]Racers!$E:$E=$A5,IF([1]Racers!$A:$A=D$2,[1]Racers!$G:$G)),3))</f>
        <v>0</v>
      </c>
      <c r="E5" s="237">
        <f t="array" aca="1" ref="E5" ca="1">SUMIFS([1]Racers!$G:$G,[1]Racers!$E:$E,$A5,[1]Racers!$A:$A,E$2,[1]Racers!$G:$G,"="&amp;LARGE(IF([1]Racers!$E:$E=$A5,IF([1]Racers!$A:$A=E$2,[1]Racers!$G:$G)),1))+SUMIFS([1]Racers!$G:$G,[1]Racers!$E:$E,$A5,[1]Racers!$A:$A,E$2,[1]Racers!$G:$G,"="&amp;LARGE(IF([1]Racers!$E:$E=$A5,IF([1]Racers!$A:$A=E$2,[1]Racers!$G:$G)),2))+SUMIFS([1]Racers!$G:$G,[1]Racers!$E:$E,$A5,[1]Racers!$A:$A,E$2,[1]Racers!$G:$G,"="&amp;LARGE(IF([1]Racers!$E:$E=$A5,IF([1]Racers!$A:$A=E$2,[1]Racers!$G:$G)),3))</f>
        <v>0</v>
      </c>
      <c r="F5" s="237">
        <f t="array" aca="1" ref="F5" ca="1">SUMIFS([1]Racers!$G:$G,[1]Racers!$E:$E,$A5,[1]Racers!$A:$A,F$2,[1]Racers!$G:$G,"="&amp;LARGE(IF([1]Racers!$E:$E=$A5,IF([1]Racers!$A:$A=F$2,[1]Racers!$G:$G)),1))+SUMIFS([1]Racers!$G:$G,[1]Racers!$E:$E,$A5,[1]Racers!$A:$A,F$2,[1]Racers!$G:$G,"="&amp;LARGE(IF([1]Racers!$E:$E=$A5,IF([1]Racers!$A:$A=F$2,[1]Racers!$G:$G)),2))+SUMIFS([1]Racers!$G:$G,[1]Racers!$E:$E,$A5,[1]Racers!$A:$A,F$2,[1]Racers!$G:$G,"="&amp;LARGE(IF([1]Racers!$E:$E=$A5,IF([1]Racers!$A:$A=F$2,[1]Racers!$G:$G)),3))</f>
        <v>0</v>
      </c>
      <c r="G5" s="237">
        <f t="array" aca="1" ref="G5" ca="1">SUMIFS([1]Racers!$G:$G,[1]Racers!$E:$E,$A5,[1]Racers!$A:$A,G$2,[1]Racers!$G:$G,"="&amp;LARGE(IF([1]Racers!$E:$E=$A5,IF([1]Racers!$A:$A=G$2,[1]Racers!$G:$G)),1))+SUMIFS([1]Racers!$G:$G,[1]Racers!$E:$E,$A5,[1]Racers!$A:$A,G$2,[1]Racers!$G:$G,"="&amp;LARGE(IF([1]Racers!$E:$E=$A5,IF([1]Racers!$A:$A=G$2,[1]Racers!$G:$G)),2))+SUMIFS([1]Racers!$G:$G,[1]Racers!$E:$E,$A5,[1]Racers!$A:$A,G$2,[1]Racers!$G:$G,"="&amp;LARGE(IF([1]Racers!$E:$E=$A5,IF([1]Racers!$A:$A=G$2,[1]Racers!$G:$G)),3))</f>
        <v>0</v>
      </c>
      <c r="H5" s="237">
        <f t="array" aca="1" ref="H5" ca="1">SUMIFS([1]Racers!$G:$G,[1]Racers!$E:$E,$A5,[1]Racers!$A:$A,H$2,[1]Racers!$G:$G,"="&amp;LARGE(IF([1]Racers!$E:$E=$A5,IF([1]Racers!$A:$A=H$2,[1]Racers!$G:$G)),1))+SUMIFS([1]Racers!$G:$G,[1]Racers!$E:$E,$A5,[1]Racers!$A:$A,H$2,[1]Racers!$G:$G,"="&amp;LARGE(IF([1]Racers!$E:$E=$A5,IF([1]Racers!$A:$A=H$2,[1]Racers!$G:$G)),2))+SUMIFS([1]Racers!$G:$G,[1]Racers!$E:$E,$A5,[1]Racers!$A:$A,H$2,[1]Racers!$G:$G,"="&amp;LARGE(IF([1]Racers!$E:$E=$A5,IF([1]Racers!$A:$A=H$2,[1]Racers!$G:$G)),3))</f>
        <v>0</v>
      </c>
      <c r="I5" s="237">
        <f t="array" aca="1" ref="I5" ca="1">SUMIFS([1]Racers!$G:$G,[1]Racers!$E:$E,$A5,[1]Racers!$A:$A,I$2,[1]Racers!$G:$G,"="&amp;LARGE(IF([1]Racers!$E:$E=$A5,IF([1]Racers!$A:$A=I$2,[1]Racers!$G:$G)),1))+SUMIFS([1]Racers!$G:$G,[1]Racers!$E:$E,$A5,[1]Racers!$A:$A,I$2,[1]Racers!$G:$G,"="&amp;LARGE(IF([1]Racers!$E:$E=$A5,IF([1]Racers!$A:$A=I$2,[1]Racers!$G:$G)),2))+SUMIFS([1]Racers!$G:$G,[1]Racers!$E:$E,$A5,[1]Racers!$A:$A,I$2,[1]Racers!$G:$G,"="&amp;LARGE(IF([1]Racers!$E:$E=$A5,IF([1]Racers!$A:$A=I$2,[1]Racers!$G:$G)),3))</f>
        <v>0</v>
      </c>
      <c r="J5" s="237">
        <f t="array" aca="1" ref="J5" ca="1">SUMIFS([1]Racers!$G:$G,[1]Racers!$E:$E,$A5,[1]Racers!$A:$A,J$2,[1]Racers!$G:$G,"="&amp;LARGE(IF([1]Racers!$E:$E=$A5,IF([1]Racers!$A:$A=J$2,[1]Racers!$G:$G)),1))+SUMIFS([1]Racers!$G:$G,[1]Racers!$E:$E,$A5,[1]Racers!$A:$A,J$2,[1]Racers!$G:$G,"="&amp;LARGE(IF([1]Racers!$E:$E=$A5,IF([1]Racers!$A:$A=J$2,[1]Racers!$G:$G)),2))+SUMIFS([1]Racers!$G:$G,[1]Racers!$E:$E,$A5,[1]Racers!$A:$A,J$2,[1]Racers!$G:$G,"="&amp;LARGE(IF([1]Racers!$E:$E=$A5,IF([1]Racers!$A:$A=J$2,[1]Racers!$G:$G)),3))</f>
        <v>0</v>
      </c>
      <c r="K5" s="237">
        <f t="array" aca="1" ref="K5" ca="1">SUMIFS([1]Racers!$G:$G,[1]Racers!$E:$E,$A5,[1]Racers!$A:$A,K$2,[1]Racers!$G:$G,"="&amp;LARGE(IF([1]Racers!$E:$E=$A5,IF([1]Racers!$A:$A=K$2,[1]Racers!$G:$G)),1))+SUMIFS([1]Racers!$G:$G,[1]Racers!$E:$E,$A5,[1]Racers!$A:$A,K$2,[1]Racers!$G:$G,"="&amp;LARGE(IF([1]Racers!$E:$E=$A5,IF([1]Racers!$A:$A=K$2,[1]Racers!$G:$G)),2))+SUMIFS([1]Racers!$G:$G,[1]Racers!$E:$E,$A5,[1]Racers!$A:$A,K$2,[1]Racers!$G:$G,"="&amp;LARGE(IF([1]Racers!$E:$E=$A5,IF([1]Racers!$A:$A=K$2,[1]Racers!$G:$G)),3))</f>
        <v>0</v>
      </c>
      <c r="L5" s="237">
        <f t="array" aca="1" ref="L5" ca="1">SUMIFS([1]Racers!$G:$G,[1]Racers!$E:$E,$A5,[1]Racers!$A:$A,L$2,[1]Racers!$G:$G,"="&amp;LARGE(IF([1]Racers!$E:$E=$A5,IF([1]Racers!$A:$A=L$2,[1]Racers!$G:$G)),1))+SUMIFS([1]Racers!$G:$G,[1]Racers!$E:$E,$A5,[1]Racers!$A:$A,L$2,[1]Racers!$G:$G,"="&amp;LARGE(IF([1]Racers!$E:$E=$A5,IF([1]Racers!$A:$A=L$2,[1]Racers!$G:$G)),2))+SUMIFS([1]Racers!$G:$G,[1]Racers!$E:$E,$A5,[1]Racers!$A:$A,L$2,[1]Racers!$G:$G,"="&amp;LARGE(IF([1]Racers!$E:$E=$A5,IF([1]Racers!$A:$A=L$2,[1]Racers!$G:$G)),3))</f>
        <v>0</v>
      </c>
    </row>
    <row r="6" spans="1:12" x14ac:dyDescent="0.25">
      <c r="A6" s="235" t="s">
        <v>206</v>
      </c>
      <c r="B6" s="235">
        <f t="shared" ca="1" si="0"/>
        <v>5</v>
      </c>
      <c r="C6" s="236">
        <f t="shared" ca="1" si="1"/>
        <v>531</v>
      </c>
      <c r="D6" s="237">
        <f t="array" aca="1" ref="D6" ca="1">SUMIFS([1]Racers!$G:$G,[1]Racers!$E:$E,$A6,[1]Racers!$A:$A,D$2,[1]Racers!$G:$G,"="&amp;LARGE(IF([1]Racers!$E:$E=$A6,IF([1]Racers!$A:$A=D$2,[1]Racers!$G:$G)),1))+SUMIFS([1]Racers!$G:$G,[1]Racers!$E:$E,$A6,[1]Racers!$A:$A,D$2,[1]Racers!$G:$G,"="&amp;LARGE(IF([1]Racers!$E:$E=$A6,IF([1]Racers!$A:$A=D$2,[1]Racers!$G:$G)),2))+SUMIFS([1]Racers!$G:$G,[1]Racers!$E:$E,$A6,[1]Racers!$A:$A,D$2,[1]Racers!$G:$G,"="&amp;LARGE(IF([1]Racers!$E:$E=$A6,IF([1]Racers!$A:$A=D$2,[1]Racers!$G:$G)),3))</f>
        <v>169</v>
      </c>
      <c r="E6" s="237">
        <f t="array" aca="1" ref="E6" ca="1">SUMIFS([1]Racers!$G:$G,[1]Racers!$E:$E,$A6,[1]Racers!$A:$A,E$2,[1]Racers!$G:$G,"="&amp;LARGE(IF([1]Racers!$E:$E=$A6,IF([1]Racers!$A:$A=E$2,[1]Racers!$G:$G)),1))+SUMIFS([1]Racers!$G:$G,[1]Racers!$E:$E,$A6,[1]Racers!$A:$A,E$2,[1]Racers!$G:$G,"="&amp;LARGE(IF([1]Racers!$E:$E=$A6,IF([1]Racers!$A:$A=E$2,[1]Racers!$G:$G)),2))+SUMIFS([1]Racers!$G:$G,[1]Racers!$E:$E,$A6,[1]Racers!$A:$A,E$2,[1]Racers!$G:$G,"="&amp;LARGE(IF([1]Racers!$E:$E=$A6,IF([1]Racers!$A:$A=E$2,[1]Racers!$G:$G)),3))</f>
        <v>241</v>
      </c>
      <c r="F6" s="237">
        <f t="array" aca="1" ref="F6" ca="1">SUMIFS([1]Racers!$G:$G,[1]Racers!$E:$E,$A6,[1]Racers!$A:$A,F$2,[1]Racers!$G:$G,"="&amp;LARGE(IF([1]Racers!$E:$E=$A6,IF([1]Racers!$A:$A=F$2,[1]Racers!$G:$G)),1))+SUMIFS([1]Racers!$G:$G,[1]Racers!$E:$E,$A6,[1]Racers!$A:$A,F$2,[1]Racers!$G:$G,"="&amp;LARGE(IF([1]Racers!$E:$E=$A6,IF([1]Racers!$A:$A=F$2,[1]Racers!$G:$G)),2))+SUMIFS([1]Racers!$G:$G,[1]Racers!$E:$E,$A6,[1]Racers!$A:$A,F$2,[1]Racers!$G:$G,"="&amp;LARGE(IF([1]Racers!$E:$E=$A6,IF([1]Racers!$A:$A=F$2,[1]Racers!$G:$G)),3))</f>
        <v>36</v>
      </c>
      <c r="G6" s="237">
        <f t="array" aca="1" ref="G6" ca="1">SUMIFS([1]Racers!$G:$G,[1]Racers!$E:$E,$A6,[1]Racers!$A:$A,G$2,[1]Racers!$G:$G,"="&amp;LARGE(IF([1]Racers!$E:$E=$A6,IF([1]Racers!$A:$A=G$2,[1]Racers!$G:$G)),1))+SUMIFS([1]Racers!$G:$G,[1]Racers!$E:$E,$A6,[1]Racers!$A:$A,G$2,[1]Racers!$G:$G,"="&amp;LARGE(IF([1]Racers!$E:$E=$A6,IF([1]Racers!$A:$A=G$2,[1]Racers!$G:$G)),2))+SUMIFS([1]Racers!$G:$G,[1]Racers!$E:$E,$A6,[1]Racers!$A:$A,G$2,[1]Racers!$G:$G,"="&amp;LARGE(IF([1]Racers!$E:$E=$A6,IF([1]Racers!$A:$A=G$2,[1]Racers!$G:$G)),3))</f>
        <v>28</v>
      </c>
      <c r="H6" s="237">
        <f t="array" aca="1" ref="H6" ca="1">SUMIFS([1]Racers!$G:$G,[1]Racers!$E:$E,$A6,[1]Racers!$A:$A,H$2,[1]Racers!$G:$G,"="&amp;LARGE(IF([1]Racers!$E:$E=$A6,IF([1]Racers!$A:$A=H$2,[1]Racers!$G:$G)),1))+SUMIFS([1]Racers!$G:$G,[1]Racers!$E:$E,$A6,[1]Racers!$A:$A,H$2,[1]Racers!$G:$G,"="&amp;LARGE(IF([1]Racers!$E:$E=$A6,IF([1]Racers!$A:$A=H$2,[1]Racers!$G:$G)),2))+SUMIFS([1]Racers!$G:$G,[1]Racers!$E:$E,$A6,[1]Racers!$A:$A,H$2,[1]Racers!$G:$G,"="&amp;LARGE(IF([1]Racers!$E:$E=$A6,IF([1]Racers!$A:$A=H$2,[1]Racers!$G:$G)),3))</f>
        <v>0</v>
      </c>
      <c r="I6" s="237">
        <f t="array" aca="1" ref="I6" ca="1">SUMIFS([1]Racers!$G:$G,[1]Racers!$E:$E,$A6,[1]Racers!$A:$A,I$2,[1]Racers!$G:$G,"="&amp;LARGE(IF([1]Racers!$E:$E=$A6,IF([1]Racers!$A:$A=I$2,[1]Racers!$G:$G)),1))+SUMIFS([1]Racers!$G:$G,[1]Racers!$E:$E,$A6,[1]Racers!$A:$A,I$2,[1]Racers!$G:$G,"="&amp;LARGE(IF([1]Racers!$E:$E=$A6,IF([1]Racers!$A:$A=I$2,[1]Racers!$G:$G)),2))+SUMIFS([1]Racers!$G:$G,[1]Racers!$E:$E,$A6,[1]Racers!$A:$A,I$2,[1]Racers!$G:$G,"="&amp;LARGE(IF([1]Racers!$E:$E=$A6,IF([1]Racers!$A:$A=I$2,[1]Racers!$G:$G)),3))</f>
        <v>57</v>
      </c>
      <c r="J6" s="237">
        <f t="array" aca="1" ref="J6" ca="1">SUMIFS([1]Racers!$G:$G,[1]Racers!$E:$E,$A6,[1]Racers!$A:$A,J$2,[1]Racers!$G:$G,"="&amp;LARGE(IF([1]Racers!$E:$E=$A6,IF([1]Racers!$A:$A=J$2,[1]Racers!$G:$G)),1))+SUMIFS([1]Racers!$G:$G,[1]Racers!$E:$E,$A6,[1]Racers!$A:$A,J$2,[1]Racers!$G:$G,"="&amp;LARGE(IF([1]Racers!$E:$E=$A6,IF([1]Racers!$A:$A=J$2,[1]Racers!$G:$G)),2))+SUMIFS([1]Racers!$G:$G,[1]Racers!$E:$E,$A6,[1]Racers!$A:$A,J$2,[1]Racers!$G:$G,"="&amp;LARGE(IF([1]Racers!$E:$E=$A6,IF([1]Racers!$A:$A=J$2,[1]Racers!$G:$G)),3))</f>
        <v>0</v>
      </c>
      <c r="K6" s="237">
        <f t="array" aca="1" ref="K6" ca="1">SUMIFS([1]Racers!$G:$G,[1]Racers!$E:$E,$A6,[1]Racers!$A:$A,K$2,[1]Racers!$G:$G,"="&amp;LARGE(IF([1]Racers!$E:$E=$A6,IF([1]Racers!$A:$A=K$2,[1]Racers!$G:$G)),1))+SUMIFS([1]Racers!$G:$G,[1]Racers!$E:$E,$A6,[1]Racers!$A:$A,K$2,[1]Racers!$G:$G,"="&amp;LARGE(IF([1]Racers!$E:$E=$A6,IF([1]Racers!$A:$A=K$2,[1]Racers!$G:$G)),2))+SUMIFS([1]Racers!$G:$G,[1]Racers!$E:$E,$A6,[1]Racers!$A:$A,K$2,[1]Racers!$G:$G,"="&amp;LARGE(IF([1]Racers!$E:$E=$A6,IF([1]Racers!$A:$A=K$2,[1]Racers!$G:$G)),3))</f>
        <v>0</v>
      </c>
      <c r="L6" s="237">
        <f t="array" aca="1" ref="L6" ca="1">SUMIFS([1]Racers!$G:$G,[1]Racers!$E:$E,$A6,[1]Racers!$A:$A,L$2,[1]Racers!$G:$G,"="&amp;LARGE(IF([1]Racers!$E:$E=$A6,IF([1]Racers!$A:$A=L$2,[1]Racers!$G:$G)),1))+SUMIFS([1]Racers!$G:$G,[1]Racers!$E:$E,$A6,[1]Racers!$A:$A,L$2,[1]Racers!$G:$G,"="&amp;LARGE(IF([1]Racers!$E:$E=$A6,IF([1]Racers!$A:$A=L$2,[1]Racers!$G:$G)),2))+SUMIFS([1]Racers!$G:$G,[1]Racers!$E:$E,$A6,[1]Racers!$A:$A,L$2,[1]Racers!$G:$G,"="&amp;LARGE(IF([1]Racers!$E:$E=$A6,IF([1]Racers!$A:$A=L$2,[1]Racers!$G:$G)),3))</f>
        <v>0</v>
      </c>
    </row>
    <row r="7" spans="1:12" x14ac:dyDescent="0.25">
      <c r="A7" s="238" t="s">
        <v>51</v>
      </c>
      <c r="B7" s="238">
        <f t="shared" ca="1" si="0"/>
        <v>6</v>
      </c>
      <c r="C7" s="239">
        <f t="shared" ca="1" si="1"/>
        <v>529</v>
      </c>
      <c r="D7" s="237">
        <f t="array" aca="1" ref="D7" ca="1">SUMIFS([1]Racers!$G:$G,[1]Racers!$E:$E,$A7,[1]Racers!$A:$A,D$2,[1]Racers!$G:$G,"="&amp;LARGE(IF([1]Racers!$E:$E=$A7,IF([1]Racers!$A:$A=D$2,[1]Racers!$G:$G)),1))+SUMIFS([1]Racers!$G:$G,[1]Racers!$E:$E,$A7,[1]Racers!$A:$A,D$2,[1]Racers!$G:$G,"="&amp;LARGE(IF([1]Racers!$E:$E=$A7,IF([1]Racers!$A:$A=D$2,[1]Racers!$G:$G)),2))+SUMIFS([1]Racers!$G:$G,[1]Racers!$E:$E,$A7,[1]Racers!$A:$A,D$2,[1]Racers!$G:$G,"="&amp;LARGE(IF([1]Racers!$E:$E=$A7,IF([1]Racers!$A:$A=D$2,[1]Racers!$G:$G)),3))</f>
        <v>529</v>
      </c>
      <c r="E7" s="237">
        <f t="array" aca="1" ref="E7" ca="1">SUMIFS([1]Racers!$G:$G,[1]Racers!$E:$E,$A7,[1]Racers!$A:$A,E$2,[1]Racers!$G:$G,"="&amp;LARGE(IF([1]Racers!$E:$E=$A7,IF([1]Racers!$A:$A=E$2,[1]Racers!$G:$G)),1))+SUMIFS([1]Racers!$G:$G,[1]Racers!$E:$E,$A7,[1]Racers!$A:$A,E$2,[1]Racers!$G:$G,"="&amp;LARGE(IF([1]Racers!$E:$E=$A7,IF([1]Racers!$A:$A=E$2,[1]Racers!$G:$G)),2))+SUMIFS([1]Racers!$G:$G,[1]Racers!$E:$E,$A7,[1]Racers!$A:$A,E$2,[1]Racers!$G:$G,"="&amp;LARGE(IF([1]Racers!$E:$E=$A7,IF([1]Racers!$A:$A=E$2,[1]Racers!$G:$G)),3))</f>
        <v>0</v>
      </c>
      <c r="F7" s="237">
        <f t="array" aca="1" ref="F7" ca="1">SUMIFS([1]Racers!$G:$G,[1]Racers!$E:$E,$A7,[1]Racers!$A:$A,F$2,[1]Racers!$G:$G,"="&amp;LARGE(IF([1]Racers!$E:$E=$A7,IF([1]Racers!$A:$A=F$2,[1]Racers!$G:$G)),1))+SUMIFS([1]Racers!$G:$G,[1]Racers!$E:$E,$A7,[1]Racers!$A:$A,F$2,[1]Racers!$G:$G,"="&amp;LARGE(IF([1]Racers!$E:$E=$A7,IF([1]Racers!$A:$A=F$2,[1]Racers!$G:$G)),2))+SUMIFS([1]Racers!$G:$G,[1]Racers!$E:$E,$A7,[1]Racers!$A:$A,F$2,[1]Racers!$G:$G,"="&amp;LARGE(IF([1]Racers!$E:$E=$A7,IF([1]Racers!$A:$A=F$2,[1]Racers!$G:$G)),3))</f>
        <v>0</v>
      </c>
      <c r="G7" s="237">
        <f t="array" aca="1" ref="G7" ca="1">SUMIFS([1]Racers!$G:$G,[1]Racers!$E:$E,$A7,[1]Racers!$A:$A,G$2,[1]Racers!$G:$G,"="&amp;LARGE(IF([1]Racers!$E:$E=$A7,IF([1]Racers!$A:$A=G$2,[1]Racers!$G:$G)),1))+SUMIFS([1]Racers!$G:$G,[1]Racers!$E:$E,$A7,[1]Racers!$A:$A,G$2,[1]Racers!$G:$G,"="&amp;LARGE(IF([1]Racers!$E:$E=$A7,IF([1]Racers!$A:$A=G$2,[1]Racers!$G:$G)),2))+SUMIFS([1]Racers!$G:$G,[1]Racers!$E:$E,$A7,[1]Racers!$A:$A,G$2,[1]Racers!$G:$G,"="&amp;LARGE(IF([1]Racers!$E:$E=$A7,IF([1]Racers!$A:$A=G$2,[1]Racers!$G:$G)),3))</f>
        <v>0</v>
      </c>
      <c r="H7" s="237">
        <f t="array" aca="1" ref="H7" ca="1">SUMIFS([1]Racers!$G:$G,[1]Racers!$E:$E,$A7,[1]Racers!$A:$A,H$2,[1]Racers!$G:$G,"="&amp;LARGE(IF([1]Racers!$E:$E=$A7,IF([1]Racers!$A:$A=H$2,[1]Racers!$G:$G)),1))+SUMIFS([1]Racers!$G:$G,[1]Racers!$E:$E,$A7,[1]Racers!$A:$A,H$2,[1]Racers!$G:$G,"="&amp;LARGE(IF([1]Racers!$E:$E=$A7,IF([1]Racers!$A:$A=H$2,[1]Racers!$G:$G)),2))+SUMIFS([1]Racers!$G:$G,[1]Racers!$E:$E,$A7,[1]Racers!$A:$A,H$2,[1]Racers!$G:$G,"="&amp;LARGE(IF([1]Racers!$E:$E=$A7,IF([1]Racers!$A:$A=H$2,[1]Racers!$G:$G)),3))</f>
        <v>0</v>
      </c>
      <c r="I7" s="237">
        <f t="array" aca="1" ref="I7" ca="1">SUMIFS([1]Racers!$G:$G,[1]Racers!$E:$E,$A7,[1]Racers!$A:$A,I$2,[1]Racers!$G:$G,"="&amp;LARGE(IF([1]Racers!$E:$E=$A7,IF([1]Racers!$A:$A=I$2,[1]Racers!$G:$G)),1))+SUMIFS([1]Racers!$G:$G,[1]Racers!$E:$E,$A7,[1]Racers!$A:$A,I$2,[1]Racers!$G:$G,"="&amp;LARGE(IF([1]Racers!$E:$E=$A7,IF([1]Racers!$A:$A=I$2,[1]Racers!$G:$G)),2))+SUMIFS([1]Racers!$G:$G,[1]Racers!$E:$E,$A7,[1]Racers!$A:$A,I$2,[1]Racers!$G:$G,"="&amp;LARGE(IF([1]Racers!$E:$E=$A7,IF([1]Racers!$A:$A=I$2,[1]Racers!$G:$G)),3))</f>
        <v>0</v>
      </c>
      <c r="J7" s="237">
        <f t="array" aca="1" ref="J7" ca="1">SUMIFS([1]Racers!$G:$G,[1]Racers!$E:$E,$A7,[1]Racers!$A:$A,J$2,[1]Racers!$G:$G,"="&amp;LARGE(IF([1]Racers!$E:$E=$A7,IF([1]Racers!$A:$A=J$2,[1]Racers!$G:$G)),1))+SUMIFS([1]Racers!$G:$G,[1]Racers!$E:$E,$A7,[1]Racers!$A:$A,J$2,[1]Racers!$G:$G,"="&amp;LARGE(IF([1]Racers!$E:$E=$A7,IF([1]Racers!$A:$A=J$2,[1]Racers!$G:$G)),2))+SUMIFS([1]Racers!$G:$G,[1]Racers!$E:$E,$A7,[1]Racers!$A:$A,J$2,[1]Racers!$G:$G,"="&amp;LARGE(IF([1]Racers!$E:$E=$A7,IF([1]Racers!$A:$A=J$2,[1]Racers!$G:$G)),3))</f>
        <v>0</v>
      </c>
      <c r="K7" s="237">
        <f t="array" aca="1" ref="K7" ca="1">SUMIFS([1]Racers!$G:$G,[1]Racers!$E:$E,$A7,[1]Racers!$A:$A,K$2,[1]Racers!$G:$G,"="&amp;LARGE(IF([1]Racers!$E:$E=$A7,IF([1]Racers!$A:$A=K$2,[1]Racers!$G:$G)),1))+SUMIFS([1]Racers!$G:$G,[1]Racers!$E:$E,$A7,[1]Racers!$A:$A,K$2,[1]Racers!$G:$G,"="&amp;LARGE(IF([1]Racers!$E:$E=$A7,IF([1]Racers!$A:$A=K$2,[1]Racers!$G:$G)),2))+SUMIFS([1]Racers!$G:$G,[1]Racers!$E:$E,$A7,[1]Racers!$A:$A,K$2,[1]Racers!$G:$G,"="&amp;LARGE(IF([1]Racers!$E:$E=$A7,IF([1]Racers!$A:$A=K$2,[1]Racers!$G:$G)),3))</f>
        <v>0</v>
      </c>
      <c r="L7" s="237">
        <f t="array" aca="1" ref="L7" ca="1">SUMIFS([1]Racers!$G:$G,[1]Racers!$E:$E,$A7,[1]Racers!$A:$A,L$2,[1]Racers!$G:$G,"="&amp;LARGE(IF([1]Racers!$E:$E=$A7,IF([1]Racers!$A:$A=L$2,[1]Racers!$G:$G)),1))+SUMIFS([1]Racers!$G:$G,[1]Racers!$E:$E,$A7,[1]Racers!$A:$A,L$2,[1]Racers!$G:$G,"="&amp;LARGE(IF([1]Racers!$E:$E=$A7,IF([1]Racers!$A:$A=L$2,[1]Racers!$G:$G)),2))+SUMIFS([1]Racers!$G:$G,[1]Racers!$E:$E,$A7,[1]Racers!$A:$A,L$2,[1]Racers!$G:$G,"="&amp;LARGE(IF([1]Racers!$E:$E=$A7,IF([1]Racers!$A:$A=L$2,[1]Racers!$G:$G)),3))</f>
        <v>0</v>
      </c>
    </row>
    <row r="8" spans="1:12" x14ac:dyDescent="0.25">
      <c r="A8" s="235" t="s">
        <v>107</v>
      </c>
      <c r="B8" s="235">
        <f t="shared" ca="1" si="0"/>
        <v>7</v>
      </c>
      <c r="C8" s="236">
        <f t="shared" ca="1" si="1"/>
        <v>337</v>
      </c>
      <c r="D8" s="237">
        <f t="array" aca="1" ref="D8" ca="1">SUMIFS([1]Racers!$G:$G,[1]Racers!$E:$E,$A8,[1]Racers!$A:$A,D$2,[1]Racers!$G:$G,"="&amp;LARGE(IF([1]Racers!$E:$E=$A8,IF([1]Racers!$A:$A=D$2,[1]Racers!$G:$G)),1))+SUMIFS([1]Racers!$G:$G,[1]Racers!$E:$E,$A8,[1]Racers!$A:$A,D$2,[1]Racers!$G:$G,"="&amp;LARGE(IF([1]Racers!$E:$E=$A8,IF([1]Racers!$A:$A=D$2,[1]Racers!$G:$G)),2))+SUMIFS([1]Racers!$G:$G,[1]Racers!$E:$E,$A8,[1]Racers!$A:$A,D$2,[1]Racers!$G:$G,"="&amp;LARGE(IF([1]Racers!$E:$E=$A8,IF([1]Racers!$A:$A=D$2,[1]Racers!$G:$G)),3))</f>
        <v>4</v>
      </c>
      <c r="E8" s="237">
        <f t="array" aca="1" ref="E8" ca="1">SUMIFS([1]Racers!$G:$G,[1]Racers!$E:$E,$A8,[1]Racers!$A:$A,E$2,[1]Racers!$G:$G,"="&amp;LARGE(IF([1]Racers!$E:$E=$A8,IF([1]Racers!$A:$A=E$2,[1]Racers!$G:$G)),1))+SUMIFS([1]Racers!$G:$G,[1]Racers!$E:$E,$A8,[1]Racers!$A:$A,E$2,[1]Racers!$G:$G,"="&amp;LARGE(IF([1]Racers!$E:$E=$A8,IF([1]Racers!$A:$A=E$2,[1]Racers!$G:$G)),2))+SUMIFS([1]Racers!$G:$G,[1]Racers!$E:$E,$A8,[1]Racers!$A:$A,E$2,[1]Racers!$G:$G,"="&amp;LARGE(IF([1]Racers!$E:$E=$A8,IF([1]Racers!$A:$A=E$2,[1]Racers!$G:$G)),3))</f>
        <v>0</v>
      </c>
      <c r="F8" s="237">
        <f t="array" aca="1" ref="F8" ca="1">SUMIFS([1]Racers!$G:$G,[1]Racers!$E:$E,$A8,[1]Racers!$A:$A,F$2,[1]Racers!$G:$G,"="&amp;LARGE(IF([1]Racers!$E:$E=$A8,IF([1]Racers!$A:$A=F$2,[1]Racers!$G:$G)),1))+SUMIFS([1]Racers!$G:$G,[1]Racers!$E:$E,$A8,[1]Racers!$A:$A,F$2,[1]Racers!$G:$G,"="&amp;LARGE(IF([1]Racers!$E:$E=$A8,IF([1]Racers!$A:$A=F$2,[1]Racers!$G:$G)),2))+SUMIFS([1]Racers!$G:$G,[1]Racers!$E:$E,$A8,[1]Racers!$A:$A,F$2,[1]Racers!$G:$G,"="&amp;LARGE(IF([1]Racers!$E:$E=$A8,IF([1]Racers!$A:$A=F$2,[1]Racers!$G:$G)),3))</f>
        <v>153</v>
      </c>
      <c r="G8" s="237">
        <f t="array" aca="1" ref="G8" ca="1">SUMIFS([1]Racers!$G:$G,[1]Racers!$E:$E,$A8,[1]Racers!$A:$A,G$2,[1]Racers!$G:$G,"="&amp;LARGE(IF([1]Racers!$E:$E=$A8,IF([1]Racers!$A:$A=G$2,[1]Racers!$G:$G)),1))+SUMIFS([1]Racers!$G:$G,[1]Racers!$E:$E,$A8,[1]Racers!$A:$A,G$2,[1]Racers!$G:$G,"="&amp;LARGE(IF([1]Racers!$E:$E=$A8,IF([1]Racers!$A:$A=G$2,[1]Racers!$G:$G)),2))+SUMIFS([1]Racers!$G:$G,[1]Racers!$E:$E,$A8,[1]Racers!$A:$A,G$2,[1]Racers!$G:$G,"="&amp;LARGE(IF([1]Racers!$E:$E=$A8,IF([1]Racers!$A:$A=G$2,[1]Racers!$G:$G)),3))</f>
        <v>50</v>
      </c>
      <c r="H8" s="237">
        <f t="array" aca="1" ref="H8" ca="1">SUMIFS([1]Racers!$G:$G,[1]Racers!$E:$E,$A8,[1]Racers!$A:$A,H$2,[1]Racers!$G:$G,"="&amp;LARGE(IF([1]Racers!$E:$E=$A8,IF([1]Racers!$A:$A=H$2,[1]Racers!$G:$G)),1))+SUMIFS([1]Racers!$G:$G,[1]Racers!$E:$E,$A8,[1]Racers!$A:$A,H$2,[1]Racers!$G:$G,"="&amp;LARGE(IF([1]Racers!$E:$E=$A8,IF([1]Racers!$A:$A=H$2,[1]Racers!$G:$G)),2))+SUMIFS([1]Racers!$G:$G,[1]Racers!$E:$E,$A8,[1]Racers!$A:$A,H$2,[1]Racers!$G:$G,"="&amp;LARGE(IF([1]Racers!$E:$E=$A8,IF([1]Racers!$A:$A=H$2,[1]Racers!$G:$G)),3))</f>
        <v>0</v>
      </c>
      <c r="I8" s="237">
        <f t="array" aca="1" ref="I8" ca="1">SUMIFS([1]Racers!$G:$G,[1]Racers!$E:$E,$A8,[1]Racers!$A:$A,I$2,[1]Racers!$G:$G,"="&amp;LARGE(IF([1]Racers!$E:$E=$A8,IF([1]Racers!$A:$A=I$2,[1]Racers!$G:$G)),1))+SUMIFS([1]Racers!$G:$G,[1]Racers!$E:$E,$A8,[1]Racers!$A:$A,I$2,[1]Racers!$G:$G,"="&amp;LARGE(IF([1]Racers!$E:$E=$A8,IF([1]Racers!$A:$A=I$2,[1]Racers!$G:$G)),2))+SUMIFS([1]Racers!$G:$G,[1]Racers!$E:$E,$A8,[1]Racers!$A:$A,I$2,[1]Racers!$G:$G,"="&amp;LARGE(IF([1]Racers!$E:$E=$A8,IF([1]Racers!$A:$A=I$2,[1]Racers!$G:$G)),3))</f>
        <v>60</v>
      </c>
      <c r="J8" s="237">
        <f t="array" aca="1" ref="J8" ca="1">SUMIFS([1]Racers!$G:$G,[1]Racers!$E:$E,$A8,[1]Racers!$A:$A,J$2,[1]Racers!$G:$G,"="&amp;LARGE(IF([1]Racers!$E:$E=$A8,IF([1]Racers!$A:$A=J$2,[1]Racers!$G:$G)),1))+SUMIFS([1]Racers!$G:$G,[1]Racers!$E:$E,$A8,[1]Racers!$A:$A,J$2,[1]Racers!$G:$G,"="&amp;LARGE(IF([1]Racers!$E:$E=$A8,IF([1]Racers!$A:$A=J$2,[1]Racers!$G:$G)),2))+SUMIFS([1]Racers!$G:$G,[1]Racers!$E:$E,$A8,[1]Racers!$A:$A,J$2,[1]Racers!$G:$G,"="&amp;LARGE(IF([1]Racers!$E:$E=$A8,IF([1]Racers!$A:$A=J$2,[1]Racers!$G:$G)),3))</f>
        <v>60</v>
      </c>
      <c r="K8" s="237">
        <f t="array" aca="1" ref="K8" ca="1">SUMIFS([1]Racers!$G:$G,[1]Racers!$E:$E,$A8,[1]Racers!$A:$A,K$2,[1]Racers!$G:$G,"="&amp;LARGE(IF([1]Racers!$E:$E=$A8,IF([1]Racers!$A:$A=K$2,[1]Racers!$G:$G)),1))+SUMIFS([1]Racers!$G:$G,[1]Racers!$E:$E,$A8,[1]Racers!$A:$A,K$2,[1]Racers!$G:$G,"="&amp;LARGE(IF([1]Racers!$E:$E=$A8,IF([1]Racers!$A:$A=K$2,[1]Racers!$G:$G)),2))+SUMIFS([1]Racers!$G:$G,[1]Racers!$E:$E,$A8,[1]Racers!$A:$A,K$2,[1]Racers!$G:$G,"="&amp;LARGE(IF([1]Racers!$E:$E=$A8,IF([1]Racers!$A:$A=K$2,[1]Racers!$G:$G)),3))</f>
        <v>10</v>
      </c>
      <c r="L8" s="237">
        <f t="array" aca="1" ref="L8" ca="1">SUMIFS([1]Racers!$G:$G,[1]Racers!$E:$E,$A8,[1]Racers!$A:$A,L$2,[1]Racers!$G:$G,"="&amp;LARGE(IF([1]Racers!$E:$E=$A8,IF([1]Racers!$A:$A=L$2,[1]Racers!$G:$G)),1))+SUMIFS([1]Racers!$G:$G,[1]Racers!$E:$E,$A8,[1]Racers!$A:$A,L$2,[1]Racers!$G:$G,"="&amp;LARGE(IF([1]Racers!$E:$E=$A8,IF([1]Racers!$A:$A=L$2,[1]Racers!$G:$G)),2))+SUMIFS([1]Racers!$G:$G,[1]Racers!$E:$E,$A8,[1]Racers!$A:$A,L$2,[1]Racers!$G:$G,"="&amp;LARGE(IF([1]Racers!$E:$E=$A8,IF([1]Racers!$A:$A=L$2,[1]Racers!$G:$G)),3))</f>
        <v>0</v>
      </c>
    </row>
    <row r="9" spans="1:12" x14ac:dyDescent="0.25">
      <c r="A9" s="238" t="s">
        <v>179</v>
      </c>
      <c r="B9" s="238">
        <f t="shared" ca="1" si="0"/>
        <v>8</v>
      </c>
      <c r="C9" s="239">
        <f t="shared" ca="1" si="1"/>
        <v>297</v>
      </c>
      <c r="D9" s="237">
        <f t="array" aca="1" ref="D9" ca="1">SUMIFS([1]Racers!$G:$G,[1]Racers!$E:$E,$A9,[1]Racers!$A:$A,D$2,[1]Racers!$G:$G,"="&amp;LARGE(IF([1]Racers!$E:$E=$A9,IF([1]Racers!$A:$A=D$2,[1]Racers!$G:$G)),1))+SUMIFS([1]Racers!$G:$G,[1]Racers!$E:$E,$A9,[1]Racers!$A:$A,D$2,[1]Racers!$G:$G,"="&amp;LARGE(IF([1]Racers!$E:$E=$A9,IF([1]Racers!$A:$A=D$2,[1]Racers!$G:$G)),2))+SUMIFS([1]Racers!$G:$G,[1]Racers!$E:$E,$A9,[1]Racers!$A:$A,D$2,[1]Racers!$G:$G,"="&amp;LARGE(IF([1]Racers!$E:$E=$A9,IF([1]Racers!$A:$A=D$2,[1]Racers!$G:$G)),3))</f>
        <v>75</v>
      </c>
      <c r="E9" s="237">
        <f t="array" aca="1" ref="E9" ca="1">SUMIFS([1]Racers!$G:$G,[1]Racers!$E:$E,$A9,[1]Racers!$A:$A,E$2,[1]Racers!$G:$G,"="&amp;LARGE(IF([1]Racers!$E:$E=$A9,IF([1]Racers!$A:$A=E$2,[1]Racers!$G:$G)),1))+SUMIFS([1]Racers!$G:$G,[1]Racers!$E:$E,$A9,[1]Racers!$A:$A,E$2,[1]Racers!$G:$G,"="&amp;LARGE(IF([1]Racers!$E:$E=$A9,IF([1]Racers!$A:$A=E$2,[1]Racers!$G:$G)),2))+SUMIFS([1]Racers!$G:$G,[1]Racers!$E:$E,$A9,[1]Racers!$A:$A,E$2,[1]Racers!$G:$G,"="&amp;LARGE(IF([1]Racers!$E:$E=$A9,IF([1]Racers!$A:$A=E$2,[1]Racers!$G:$G)),3))</f>
        <v>0</v>
      </c>
      <c r="F9" s="237">
        <f t="array" aca="1" ref="F9" ca="1">SUMIFS([1]Racers!$G:$G,[1]Racers!$E:$E,$A9,[1]Racers!$A:$A,F$2,[1]Racers!$G:$G,"="&amp;LARGE(IF([1]Racers!$E:$E=$A9,IF([1]Racers!$A:$A=F$2,[1]Racers!$G:$G)),1))+SUMIFS([1]Racers!$G:$G,[1]Racers!$E:$E,$A9,[1]Racers!$A:$A,F$2,[1]Racers!$G:$G,"="&amp;LARGE(IF([1]Racers!$E:$E=$A9,IF([1]Racers!$A:$A=F$2,[1]Racers!$G:$G)),2))+SUMIFS([1]Racers!$G:$G,[1]Racers!$E:$E,$A9,[1]Racers!$A:$A,F$2,[1]Racers!$G:$G,"="&amp;LARGE(IF([1]Racers!$E:$E=$A9,IF([1]Racers!$A:$A=F$2,[1]Racers!$G:$G)),3))</f>
        <v>0</v>
      </c>
      <c r="G9" s="237">
        <f t="array" aca="1" ref="G9" ca="1">SUMIFS([1]Racers!$G:$G,[1]Racers!$E:$E,$A9,[1]Racers!$A:$A,G$2,[1]Racers!$G:$G,"="&amp;LARGE(IF([1]Racers!$E:$E=$A9,IF([1]Racers!$A:$A=G$2,[1]Racers!$G:$G)),1))+SUMIFS([1]Racers!$G:$G,[1]Racers!$E:$E,$A9,[1]Racers!$A:$A,G$2,[1]Racers!$G:$G,"="&amp;LARGE(IF([1]Racers!$E:$E=$A9,IF([1]Racers!$A:$A=G$2,[1]Racers!$G:$G)),2))+SUMIFS([1]Racers!$G:$G,[1]Racers!$E:$E,$A9,[1]Racers!$A:$A,G$2,[1]Racers!$G:$G,"="&amp;LARGE(IF([1]Racers!$E:$E=$A9,IF([1]Racers!$A:$A=G$2,[1]Racers!$G:$G)),3))</f>
        <v>195</v>
      </c>
      <c r="H9" s="237">
        <f t="array" aca="1" ref="H9" ca="1">SUMIFS([1]Racers!$G:$G,[1]Racers!$E:$E,$A9,[1]Racers!$A:$A,H$2,[1]Racers!$G:$G,"="&amp;LARGE(IF([1]Racers!$E:$E=$A9,IF([1]Racers!$A:$A=H$2,[1]Racers!$G:$G)),1))+SUMIFS([1]Racers!$G:$G,[1]Racers!$E:$E,$A9,[1]Racers!$A:$A,H$2,[1]Racers!$G:$G,"="&amp;LARGE(IF([1]Racers!$E:$E=$A9,IF([1]Racers!$A:$A=H$2,[1]Racers!$G:$G)),2))+SUMIFS([1]Racers!$G:$G,[1]Racers!$E:$E,$A9,[1]Racers!$A:$A,H$2,[1]Racers!$G:$G,"="&amp;LARGE(IF([1]Racers!$E:$E=$A9,IF([1]Racers!$A:$A=H$2,[1]Racers!$G:$G)),3))</f>
        <v>0</v>
      </c>
      <c r="I9" s="237">
        <f t="array" aca="1" ref="I9" ca="1">SUMIFS([1]Racers!$G:$G,[1]Racers!$E:$E,$A9,[1]Racers!$A:$A,I$2,[1]Racers!$G:$G,"="&amp;LARGE(IF([1]Racers!$E:$E=$A9,IF([1]Racers!$A:$A=I$2,[1]Racers!$G:$G)),1))+SUMIFS([1]Racers!$G:$G,[1]Racers!$E:$E,$A9,[1]Racers!$A:$A,I$2,[1]Racers!$G:$G,"="&amp;LARGE(IF([1]Racers!$E:$E=$A9,IF([1]Racers!$A:$A=I$2,[1]Racers!$G:$G)),2))+SUMIFS([1]Racers!$G:$G,[1]Racers!$E:$E,$A9,[1]Racers!$A:$A,I$2,[1]Racers!$G:$G,"="&amp;LARGE(IF([1]Racers!$E:$E=$A9,IF([1]Racers!$A:$A=I$2,[1]Racers!$G:$G)),3))</f>
        <v>0</v>
      </c>
      <c r="J9" s="237">
        <f t="array" aca="1" ref="J9" ca="1">SUMIFS([1]Racers!$G:$G,[1]Racers!$E:$E,$A9,[1]Racers!$A:$A,J$2,[1]Racers!$G:$G,"="&amp;LARGE(IF([1]Racers!$E:$E=$A9,IF([1]Racers!$A:$A=J$2,[1]Racers!$G:$G)),1))+SUMIFS([1]Racers!$G:$G,[1]Racers!$E:$E,$A9,[1]Racers!$A:$A,J$2,[1]Racers!$G:$G,"="&amp;LARGE(IF([1]Racers!$E:$E=$A9,IF([1]Racers!$A:$A=J$2,[1]Racers!$G:$G)),2))+SUMIFS([1]Racers!$G:$G,[1]Racers!$E:$E,$A9,[1]Racers!$A:$A,J$2,[1]Racers!$G:$G,"="&amp;LARGE(IF([1]Racers!$E:$E=$A9,IF([1]Racers!$A:$A=J$2,[1]Racers!$G:$G)),3))</f>
        <v>27</v>
      </c>
      <c r="K9" s="237">
        <f t="array" aca="1" ref="K9" ca="1">SUMIFS([1]Racers!$G:$G,[1]Racers!$E:$E,$A9,[1]Racers!$A:$A,K$2,[1]Racers!$G:$G,"="&amp;LARGE(IF([1]Racers!$E:$E=$A9,IF([1]Racers!$A:$A=K$2,[1]Racers!$G:$G)),1))+SUMIFS([1]Racers!$G:$G,[1]Racers!$E:$E,$A9,[1]Racers!$A:$A,K$2,[1]Racers!$G:$G,"="&amp;LARGE(IF([1]Racers!$E:$E=$A9,IF([1]Racers!$A:$A=K$2,[1]Racers!$G:$G)),2))+SUMIFS([1]Racers!$G:$G,[1]Racers!$E:$E,$A9,[1]Racers!$A:$A,K$2,[1]Racers!$G:$G,"="&amp;LARGE(IF([1]Racers!$E:$E=$A9,IF([1]Racers!$A:$A=K$2,[1]Racers!$G:$G)),3))</f>
        <v>0</v>
      </c>
      <c r="L9" s="237">
        <f t="array" aca="1" ref="L9" ca="1">SUMIFS([1]Racers!$G:$G,[1]Racers!$E:$E,$A9,[1]Racers!$A:$A,L$2,[1]Racers!$G:$G,"="&amp;LARGE(IF([1]Racers!$E:$E=$A9,IF([1]Racers!$A:$A=L$2,[1]Racers!$G:$G)),1))+SUMIFS([1]Racers!$G:$G,[1]Racers!$E:$E,$A9,[1]Racers!$A:$A,L$2,[1]Racers!$G:$G,"="&amp;LARGE(IF([1]Racers!$E:$E=$A9,IF([1]Racers!$A:$A=L$2,[1]Racers!$G:$G)),2))+SUMIFS([1]Racers!$G:$G,[1]Racers!$E:$E,$A9,[1]Racers!$A:$A,L$2,[1]Racers!$G:$G,"="&amp;LARGE(IF([1]Racers!$E:$E=$A9,IF([1]Racers!$A:$A=L$2,[1]Racers!$G:$G)),3))</f>
        <v>0</v>
      </c>
    </row>
    <row r="10" spans="1:12" x14ac:dyDescent="0.25">
      <c r="A10" s="235" t="s">
        <v>403</v>
      </c>
      <c r="B10" s="235">
        <f t="shared" ca="1" si="0"/>
        <v>9</v>
      </c>
      <c r="C10" s="236">
        <f t="shared" ca="1" si="1"/>
        <v>280</v>
      </c>
      <c r="D10" s="237">
        <f t="array" aca="1" ref="D10" ca="1">SUMIFS([1]Racers!$G:$G,[1]Racers!$E:$E,$A10,[1]Racers!$A:$A,D$2,[1]Racers!$G:$G,"="&amp;LARGE(IF([1]Racers!$E:$E=$A10,IF([1]Racers!$A:$A=D$2,[1]Racers!$G:$G)),1))+SUMIFS([1]Racers!$G:$G,[1]Racers!$E:$E,$A10,[1]Racers!$A:$A,D$2,[1]Racers!$G:$G,"="&amp;LARGE(IF([1]Racers!$E:$E=$A10,IF([1]Racers!$A:$A=D$2,[1]Racers!$G:$G)),2))+SUMIFS([1]Racers!$G:$G,[1]Racers!$E:$E,$A10,[1]Racers!$A:$A,D$2,[1]Racers!$G:$G,"="&amp;LARGE(IF([1]Racers!$E:$E=$A10,IF([1]Racers!$A:$A=D$2,[1]Racers!$G:$G)),3))</f>
        <v>17</v>
      </c>
      <c r="E10" s="237">
        <f t="array" aca="1" ref="E10" ca="1">SUMIFS([1]Racers!$G:$G,[1]Racers!$E:$E,$A10,[1]Racers!$A:$A,E$2,[1]Racers!$G:$G,"="&amp;LARGE(IF([1]Racers!$E:$E=$A10,IF([1]Racers!$A:$A=E$2,[1]Racers!$G:$G)),1))+SUMIFS([1]Racers!$G:$G,[1]Racers!$E:$E,$A10,[1]Racers!$A:$A,E$2,[1]Racers!$G:$G,"="&amp;LARGE(IF([1]Racers!$E:$E=$A10,IF([1]Racers!$A:$A=E$2,[1]Racers!$G:$G)),2))+SUMIFS([1]Racers!$G:$G,[1]Racers!$E:$E,$A10,[1]Racers!$A:$A,E$2,[1]Racers!$G:$G,"="&amp;LARGE(IF([1]Racers!$E:$E=$A10,IF([1]Racers!$A:$A=E$2,[1]Racers!$G:$G)),3))</f>
        <v>0</v>
      </c>
      <c r="F10" s="237">
        <f t="array" aca="1" ref="F10" ca="1">SUMIFS([1]Racers!$G:$G,[1]Racers!$E:$E,$A10,[1]Racers!$A:$A,F$2,[1]Racers!$G:$G,"="&amp;LARGE(IF([1]Racers!$E:$E=$A10,IF([1]Racers!$A:$A=F$2,[1]Racers!$G:$G)),1))+SUMIFS([1]Racers!$G:$G,[1]Racers!$E:$E,$A10,[1]Racers!$A:$A,F$2,[1]Racers!$G:$G,"="&amp;LARGE(IF([1]Racers!$E:$E=$A10,IF([1]Racers!$A:$A=F$2,[1]Racers!$G:$G)),2))+SUMIFS([1]Racers!$G:$G,[1]Racers!$E:$E,$A10,[1]Racers!$A:$A,F$2,[1]Racers!$G:$G,"="&amp;LARGE(IF([1]Racers!$E:$E=$A10,IF([1]Racers!$A:$A=F$2,[1]Racers!$G:$G)),3))</f>
        <v>51</v>
      </c>
      <c r="G10" s="237">
        <f t="array" aca="1" ref="G10" ca="1">SUMIFS([1]Racers!$G:$G,[1]Racers!$E:$E,$A10,[1]Racers!$A:$A,G$2,[1]Racers!$G:$G,"="&amp;LARGE(IF([1]Racers!$E:$E=$A10,IF([1]Racers!$A:$A=G$2,[1]Racers!$G:$G)),1))+SUMIFS([1]Racers!$G:$G,[1]Racers!$E:$E,$A10,[1]Racers!$A:$A,G$2,[1]Racers!$G:$G,"="&amp;LARGE(IF([1]Racers!$E:$E=$A10,IF([1]Racers!$A:$A=G$2,[1]Racers!$G:$G)),2))+SUMIFS([1]Racers!$G:$G,[1]Racers!$E:$E,$A10,[1]Racers!$A:$A,G$2,[1]Racers!$G:$G,"="&amp;LARGE(IF([1]Racers!$E:$E=$A10,IF([1]Racers!$A:$A=G$2,[1]Racers!$G:$G)),3))</f>
        <v>109</v>
      </c>
      <c r="H10" s="237">
        <f t="array" aca="1" ref="H10" ca="1">SUMIFS([1]Racers!$G:$G,[1]Racers!$E:$E,$A10,[1]Racers!$A:$A,H$2,[1]Racers!$G:$G,"="&amp;LARGE(IF([1]Racers!$E:$E=$A10,IF([1]Racers!$A:$A=H$2,[1]Racers!$G:$G)),1))+SUMIFS([1]Racers!$G:$G,[1]Racers!$E:$E,$A10,[1]Racers!$A:$A,H$2,[1]Racers!$G:$G,"="&amp;LARGE(IF([1]Racers!$E:$E=$A10,IF([1]Racers!$A:$A=H$2,[1]Racers!$G:$G)),2))+SUMIFS([1]Racers!$G:$G,[1]Racers!$E:$E,$A10,[1]Racers!$A:$A,H$2,[1]Racers!$G:$G,"="&amp;LARGE(IF([1]Racers!$E:$E=$A10,IF([1]Racers!$A:$A=H$2,[1]Racers!$G:$G)),3))</f>
        <v>0</v>
      </c>
      <c r="I10" s="237">
        <f t="array" aca="1" ref="I10" ca="1">SUMIFS([1]Racers!$G:$G,[1]Racers!$E:$E,$A10,[1]Racers!$A:$A,I$2,[1]Racers!$G:$G,"="&amp;LARGE(IF([1]Racers!$E:$E=$A10,IF([1]Racers!$A:$A=I$2,[1]Racers!$G:$G)),1))+SUMIFS([1]Racers!$G:$G,[1]Racers!$E:$E,$A10,[1]Racers!$A:$A,I$2,[1]Racers!$G:$G,"="&amp;LARGE(IF([1]Racers!$E:$E=$A10,IF([1]Racers!$A:$A=I$2,[1]Racers!$G:$G)),2))+SUMIFS([1]Racers!$G:$G,[1]Racers!$E:$E,$A10,[1]Racers!$A:$A,I$2,[1]Racers!$G:$G,"="&amp;LARGE(IF([1]Racers!$E:$E=$A10,IF([1]Racers!$A:$A=I$2,[1]Racers!$G:$G)),3))</f>
        <v>0</v>
      </c>
      <c r="J10" s="237">
        <f t="array" aca="1" ref="J10" ca="1">SUMIFS([1]Racers!$G:$G,[1]Racers!$E:$E,$A10,[1]Racers!$A:$A,J$2,[1]Racers!$G:$G,"="&amp;LARGE(IF([1]Racers!$E:$E=$A10,IF([1]Racers!$A:$A=J$2,[1]Racers!$G:$G)),1))+SUMIFS([1]Racers!$G:$G,[1]Racers!$E:$E,$A10,[1]Racers!$A:$A,J$2,[1]Racers!$G:$G,"="&amp;LARGE(IF([1]Racers!$E:$E=$A10,IF([1]Racers!$A:$A=J$2,[1]Racers!$G:$G)),2))+SUMIFS([1]Racers!$G:$G,[1]Racers!$E:$E,$A10,[1]Racers!$A:$A,J$2,[1]Racers!$G:$G,"="&amp;LARGE(IF([1]Racers!$E:$E=$A10,IF([1]Racers!$A:$A=J$2,[1]Racers!$G:$G)),3))</f>
        <v>0</v>
      </c>
      <c r="K10" s="237">
        <f t="array" aca="1" ref="K10" ca="1">SUMIFS([1]Racers!$G:$G,[1]Racers!$E:$E,$A10,[1]Racers!$A:$A,K$2,[1]Racers!$G:$G,"="&amp;LARGE(IF([1]Racers!$E:$E=$A10,IF([1]Racers!$A:$A=K$2,[1]Racers!$G:$G)),1))+SUMIFS([1]Racers!$G:$G,[1]Racers!$E:$E,$A10,[1]Racers!$A:$A,K$2,[1]Racers!$G:$G,"="&amp;LARGE(IF([1]Racers!$E:$E=$A10,IF([1]Racers!$A:$A=K$2,[1]Racers!$G:$G)),2))+SUMIFS([1]Racers!$G:$G,[1]Racers!$E:$E,$A10,[1]Racers!$A:$A,K$2,[1]Racers!$G:$G,"="&amp;LARGE(IF([1]Racers!$E:$E=$A10,IF([1]Racers!$A:$A=K$2,[1]Racers!$G:$G)),3))</f>
        <v>27</v>
      </c>
      <c r="L10" s="237">
        <f t="array" aca="1" ref="L10" ca="1">SUMIFS([1]Racers!$G:$G,[1]Racers!$E:$E,$A10,[1]Racers!$A:$A,L$2,[1]Racers!$G:$G,"="&amp;LARGE(IF([1]Racers!$E:$E=$A10,IF([1]Racers!$A:$A=L$2,[1]Racers!$G:$G)),1))+SUMIFS([1]Racers!$G:$G,[1]Racers!$E:$E,$A10,[1]Racers!$A:$A,L$2,[1]Racers!$G:$G,"="&amp;LARGE(IF([1]Racers!$E:$E=$A10,IF([1]Racers!$A:$A=L$2,[1]Racers!$G:$G)),2))+SUMIFS([1]Racers!$G:$G,[1]Racers!$E:$E,$A10,[1]Racers!$A:$A,L$2,[1]Racers!$G:$G,"="&amp;LARGE(IF([1]Racers!$E:$E=$A10,IF([1]Racers!$A:$A=L$2,[1]Racers!$G:$G)),3))</f>
        <v>76</v>
      </c>
    </row>
    <row r="11" spans="1:12" x14ac:dyDescent="0.25">
      <c r="A11" s="238" t="s">
        <v>195</v>
      </c>
      <c r="B11" s="238">
        <f t="shared" ca="1" si="0"/>
        <v>10</v>
      </c>
      <c r="C11" s="239">
        <f t="shared" ca="1" si="1"/>
        <v>236</v>
      </c>
      <c r="D11" s="237">
        <f t="array" aca="1" ref="D11" ca="1">SUMIFS([1]Racers!$G:$G,[1]Racers!$E:$E,$A11,[1]Racers!$A:$A,D$2,[1]Racers!$G:$G,"="&amp;LARGE(IF([1]Racers!$E:$E=$A11,IF([1]Racers!$A:$A=D$2,[1]Racers!$G:$G)),1))+SUMIFS([1]Racers!$G:$G,[1]Racers!$E:$E,$A11,[1]Racers!$A:$A,D$2,[1]Racers!$G:$G,"="&amp;LARGE(IF([1]Racers!$E:$E=$A11,IF([1]Racers!$A:$A=D$2,[1]Racers!$G:$G)),2))+SUMIFS([1]Racers!$G:$G,[1]Racers!$E:$E,$A11,[1]Racers!$A:$A,D$2,[1]Racers!$G:$G,"="&amp;LARGE(IF([1]Racers!$E:$E=$A11,IF([1]Racers!$A:$A=D$2,[1]Racers!$G:$G)),3))</f>
        <v>6</v>
      </c>
      <c r="E11" s="237">
        <f t="array" aca="1" ref="E11" ca="1">SUMIFS([1]Racers!$G:$G,[1]Racers!$E:$E,$A11,[1]Racers!$A:$A,E$2,[1]Racers!$G:$G,"="&amp;LARGE(IF([1]Racers!$E:$E=$A11,IF([1]Racers!$A:$A=E$2,[1]Racers!$G:$G)),1))+SUMIFS([1]Racers!$G:$G,[1]Racers!$E:$E,$A11,[1]Racers!$A:$A,E$2,[1]Racers!$G:$G,"="&amp;LARGE(IF([1]Racers!$E:$E=$A11,IF([1]Racers!$A:$A=E$2,[1]Racers!$G:$G)),2))+SUMIFS([1]Racers!$G:$G,[1]Racers!$E:$E,$A11,[1]Racers!$A:$A,E$2,[1]Racers!$G:$G,"="&amp;LARGE(IF([1]Racers!$E:$E=$A11,IF([1]Racers!$A:$A=E$2,[1]Racers!$G:$G)),3))</f>
        <v>92</v>
      </c>
      <c r="F11" s="237">
        <f t="array" aca="1" ref="F11" ca="1">SUMIFS([1]Racers!$G:$G,[1]Racers!$E:$E,$A11,[1]Racers!$A:$A,F$2,[1]Racers!$G:$G,"="&amp;LARGE(IF([1]Racers!$E:$E=$A11,IF([1]Racers!$A:$A=F$2,[1]Racers!$G:$G)),1))+SUMIFS([1]Racers!$G:$G,[1]Racers!$E:$E,$A11,[1]Racers!$A:$A,F$2,[1]Racers!$G:$G,"="&amp;LARGE(IF([1]Racers!$E:$E=$A11,IF([1]Racers!$A:$A=F$2,[1]Racers!$G:$G)),2))+SUMIFS([1]Racers!$G:$G,[1]Racers!$E:$E,$A11,[1]Racers!$A:$A,F$2,[1]Racers!$G:$G,"="&amp;LARGE(IF([1]Racers!$E:$E=$A11,IF([1]Racers!$A:$A=F$2,[1]Racers!$G:$G)),3))</f>
        <v>89</v>
      </c>
      <c r="G11" s="237">
        <f t="array" aca="1" ref="G11" ca="1">SUMIFS([1]Racers!$G:$G,[1]Racers!$E:$E,$A11,[1]Racers!$A:$A,G$2,[1]Racers!$G:$G,"="&amp;LARGE(IF([1]Racers!$E:$E=$A11,IF([1]Racers!$A:$A=G$2,[1]Racers!$G:$G)),1))+SUMIFS([1]Racers!$G:$G,[1]Racers!$E:$E,$A11,[1]Racers!$A:$A,G$2,[1]Racers!$G:$G,"="&amp;LARGE(IF([1]Racers!$E:$E=$A11,IF([1]Racers!$A:$A=G$2,[1]Racers!$G:$G)),2))+SUMIFS([1]Racers!$G:$G,[1]Racers!$E:$E,$A11,[1]Racers!$A:$A,G$2,[1]Racers!$G:$G,"="&amp;LARGE(IF([1]Racers!$E:$E=$A11,IF([1]Racers!$A:$A=G$2,[1]Racers!$G:$G)),3))</f>
        <v>49</v>
      </c>
      <c r="H11" s="237">
        <f t="array" aca="1" ref="H11" ca="1">SUMIFS([1]Racers!$G:$G,[1]Racers!$E:$E,$A11,[1]Racers!$A:$A,H$2,[1]Racers!$G:$G,"="&amp;LARGE(IF([1]Racers!$E:$E=$A11,IF([1]Racers!$A:$A=H$2,[1]Racers!$G:$G)),1))+SUMIFS([1]Racers!$G:$G,[1]Racers!$E:$E,$A11,[1]Racers!$A:$A,H$2,[1]Racers!$G:$G,"="&amp;LARGE(IF([1]Racers!$E:$E=$A11,IF([1]Racers!$A:$A=H$2,[1]Racers!$G:$G)),2))+SUMIFS([1]Racers!$G:$G,[1]Racers!$E:$E,$A11,[1]Racers!$A:$A,H$2,[1]Racers!$G:$G,"="&amp;LARGE(IF([1]Racers!$E:$E=$A11,IF([1]Racers!$A:$A=H$2,[1]Racers!$G:$G)),3))</f>
        <v>0</v>
      </c>
      <c r="I11" s="237">
        <f t="array" aca="1" ref="I11" ca="1">SUMIFS([1]Racers!$G:$G,[1]Racers!$E:$E,$A11,[1]Racers!$A:$A,I$2,[1]Racers!$G:$G,"="&amp;LARGE(IF([1]Racers!$E:$E=$A11,IF([1]Racers!$A:$A=I$2,[1]Racers!$G:$G)),1))+SUMIFS([1]Racers!$G:$G,[1]Racers!$E:$E,$A11,[1]Racers!$A:$A,I$2,[1]Racers!$G:$G,"="&amp;LARGE(IF([1]Racers!$E:$E=$A11,IF([1]Racers!$A:$A=I$2,[1]Racers!$G:$G)),2))+SUMIFS([1]Racers!$G:$G,[1]Racers!$E:$E,$A11,[1]Racers!$A:$A,I$2,[1]Racers!$G:$G,"="&amp;LARGE(IF([1]Racers!$E:$E=$A11,IF([1]Racers!$A:$A=I$2,[1]Racers!$G:$G)),3))</f>
        <v>0</v>
      </c>
      <c r="J11" s="237">
        <f t="array" aca="1" ref="J11" ca="1">SUMIFS([1]Racers!$G:$G,[1]Racers!$E:$E,$A11,[1]Racers!$A:$A,J$2,[1]Racers!$G:$G,"="&amp;LARGE(IF([1]Racers!$E:$E=$A11,IF([1]Racers!$A:$A=J$2,[1]Racers!$G:$G)),1))+SUMIFS([1]Racers!$G:$G,[1]Racers!$E:$E,$A11,[1]Racers!$A:$A,J$2,[1]Racers!$G:$G,"="&amp;LARGE(IF([1]Racers!$E:$E=$A11,IF([1]Racers!$A:$A=J$2,[1]Racers!$G:$G)),2))+SUMIFS([1]Racers!$G:$G,[1]Racers!$E:$E,$A11,[1]Racers!$A:$A,J$2,[1]Racers!$G:$G,"="&amp;LARGE(IF([1]Racers!$E:$E=$A11,IF([1]Racers!$A:$A=J$2,[1]Racers!$G:$G)),3))</f>
        <v>0</v>
      </c>
      <c r="K11" s="237">
        <f t="array" aca="1" ref="K11" ca="1">SUMIFS([1]Racers!$G:$G,[1]Racers!$E:$E,$A11,[1]Racers!$A:$A,K$2,[1]Racers!$G:$G,"="&amp;LARGE(IF([1]Racers!$E:$E=$A11,IF([1]Racers!$A:$A=K$2,[1]Racers!$G:$G)),1))+SUMIFS([1]Racers!$G:$G,[1]Racers!$E:$E,$A11,[1]Racers!$A:$A,K$2,[1]Racers!$G:$G,"="&amp;LARGE(IF([1]Racers!$E:$E=$A11,IF([1]Racers!$A:$A=K$2,[1]Racers!$G:$G)),2))+SUMIFS([1]Racers!$G:$G,[1]Racers!$E:$E,$A11,[1]Racers!$A:$A,K$2,[1]Racers!$G:$G,"="&amp;LARGE(IF([1]Racers!$E:$E=$A11,IF([1]Racers!$A:$A=K$2,[1]Racers!$G:$G)),3))</f>
        <v>0</v>
      </c>
      <c r="L11" s="237">
        <f t="array" aca="1" ref="L11" ca="1">SUMIFS([1]Racers!$G:$G,[1]Racers!$E:$E,$A11,[1]Racers!$A:$A,L$2,[1]Racers!$G:$G,"="&amp;LARGE(IF([1]Racers!$E:$E=$A11,IF([1]Racers!$A:$A=L$2,[1]Racers!$G:$G)),1))+SUMIFS([1]Racers!$G:$G,[1]Racers!$E:$E,$A11,[1]Racers!$A:$A,L$2,[1]Racers!$G:$G,"="&amp;LARGE(IF([1]Racers!$E:$E=$A11,IF([1]Racers!$A:$A=L$2,[1]Racers!$G:$G)),2))+SUMIFS([1]Racers!$G:$G,[1]Racers!$E:$E,$A11,[1]Racers!$A:$A,L$2,[1]Racers!$G:$G,"="&amp;LARGE(IF([1]Racers!$E:$E=$A11,IF([1]Racers!$A:$A=L$2,[1]Racers!$G:$G)),3))</f>
        <v>0</v>
      </c>
    </row>
    <row r="12" spans="1:12" x14ac:dyDescent="0.25">
      <c r="A12" s="235" t="s">
        <v>62</v>
      </c>
      <c r="B12" s="235">
        <f t="shared" ca="1" si="0"/>
        <v>11</v>
      </c>
      <c r="C12" s="236">
        <f t="shared" ca="1" si="1"/>
        <v>156</v>
      </c>
      <c r="D12" s="237">
        <f t="array" aca="1" ref="D12" ca="1">SUMIFS([1]Racers!$G:$G,[1]Racers!$E:$E,$A12,[1]Racers!$A:$A,D$2,[1]Racers!$G:$G,"="&amp;LARGE(IF([1]Racers!$E:$E=$A12,IF([1]Racers!$A:$A=D$2,[1]Racers!$G:$G)),1))+SUMIFS([1]Racers!$G:$G,[1]Racers!$E:$E,$A12,[1]Racers!$A:$A,D$2,[1]Racers!$G:$G,"="&amp;LARGE(IF([1]Racers!$E:$E=$A12,IF([1]Racers!$A:$A=D$2,[1]Racers!$G:$G)),2))+SUMIFS([1]Racers!$G:$G,[1]Racers!$E:$E,$A12,[1]Racers!$A:$A,D$2,[1]Racers!$G:$G,"="&amp;LARGE(IF([1]Racers!$E:$E=$A12,IF([1]Racers!$A:$A=D$2,[1]Racers!$G:$G)),3))</f>
        <v>0</v>
      </c>
      <c r="E12" s="237">
        <f t="array" aca="1" ref="E12" ca="1">SUMIFS([1]Racers!$G:$G,[1]Racers!$E:$E,$A12,[1]Racers!$A:$A,E$2,[1]Racers!$G:$G,"="&amp;LARGE(IF([1]Racers!$E:$E=$A12,IF([1]Racers!$A:$A=E$2,[1]Racers!$G:$G)),1))+SUMIFS([1]Racers!$G:$G,[1]Racers!$E:$E,$A12,[1]Racers!$A:$A,E$2,[1]Racers!$G:$G,"="&amp;LARGE(IF([1]Racers!$E:$E=$A12,IF([1]Racers!$A:$A=E$2,[1]Racers!$G:$G)),2))+SUMIFS([1]Racers!$G:$G,[1]Racers!$E:$E,$A12,[1]Racers!$A:$A,E$2,[1]Racers!$G:$G,"="&amp;LARGE(IF([1]Racers!$E:$E=$A12,IF([1]Racers!$A:$A=E$2,[1]Racers!$G:$G)),3))</f>
        <v>0</v>
      </c>
      <c r="F12" s="237">
        <f t="array" aca="1" ref="F12" ca="1">SUMIFS([1]Racers!$G:$G,[1]Racers!$E:$E,$A12,[1]Racers!$A:$A,F$2,[1]Racers!$G:$G,"="&amp;LARGE(IF([1]Racers!$E:$E=$A12,IF([1]Racers!$A:$A=F$2,[1]Racers!$G:$G)),1))+SUMIFS([1]Racers!$G:$G,[1]Racers!$E:$E,$A12,[1]Racers!$A:$A,F$2,[1]Racers!$G:$G,"="&amp;LARGE(IF([1]Racers!$E:$E=$A12,IF([1]Racers!$A:$A=F$2,[1]Racers!$G:$G)),2))+SUMIFS([1]Racers!$G:$G,[1]Racers!$E:$E,$A12,[1]Racers!$A:$A,F$2,[1]Racers!$G:$G,"="&amp;LARGE(IF([1]Racers!$E:$E=$A12,IF([1]Racers!$A:$A=F$2,[1]Racers!$G:$G)),3))</f>
        <v>8</v>
      </c>
      <c r="G12" s="237">
        <f t="array" aca="1" ref="G12" ca="1">SUMIFS([1]Racers!$G:$G,[1]Racers!$E:$E,$A12,[1]Racers!$A:$A,G$2,[1]Racers!$G:$G,"="&amp;LARGE(IF([1]Racers!$E:$E=$A12,IF([1]Racers!$A:$A=G$2,[1]Racers!$G:$G)),1))+SUMIFS([1]Racers!$G:$G,[1]Racers!$E:$E,$A12,[1]Racers!$A:$A,G$2,[1]Racers!$G:$G,"="&amp;LARGE(IF([1]Racers!$E:$E=$A12,IF([1]Racers!$A:$A=G$2,[1]Racers!$G:$G)),2))+SUMIFS([1]Racers!$G:$G,[1]Racers!$E:$E,$A12,[1]Racers!$A:$A,G$2,[1]Racers!$G:$G,"="&amp;LARGE(IF([1]Racers!$E:$E=$A12,IF([1]Racers!$A:$A=G$2,[1]Racers!$G:$G)),3))</f>
        <v>107</v>
      </c>
      <c r="H12" s="237">
        <f t="array" aca="1" ref="H12" ca="1">SUMIFS([1]Racers!$G:$G,[1]Racers!$E:$E,$A12,[1]Racers!$A:$A,H$2,[1]Racers!$G:$G,"="&amp;LARGE(IF([1]Racers!$E:$E=$A12,IF([1]Racers!$A:$A=H$2,[1]Racers!$G:$G)),1))+SUMIFS([1]Racers!$G:$G,[1]Racers!$E:$E,$A12,[1]Racers!$A:$A,H$2,[1]Racers!$G:$G,"="&amp;LARGE(IF([1]Racers!$E:$E=$A12,IF([1]Racers!$A:$A=H$2,[1]Racers!$G:$G)),2))+SUMIFS([1]Racers!$G:$G,[1]Racers!$E:$E,$A12,[1]Racers!$A:$A,H$2,[1]Racers!$G:$G,"="&amp;LARGE(IF([1]Racers!$E:$E=$A12,IF([1]Racers!$A:$A=H$2,[1]Racers!$G:$G)),3))</f>
        <v>0</v>
      </c>
      <c r="I12" s="237">
        <f t="array" aca="1" ref="I12" ca="1">SUMIFS([1]Racers!$G:$G,[1]Racers!$E:$E,$A12,[1]Racers!$A:$A,I$2,[1]Racers!$G:$G,"="&amp;LARGE(IF([1]Racers!$E:$E=$A12,IF([1]Racers!$A:$A=I$2,[1]Racers!$G:$G)),1))+SUMIFS([1]Racers!$G:$G,[1]Racers!$E:$E,$A12,[1]Racers!$A:$A,I$2,[1]Racers!$G:$G,"="&amp;LARGE(IF([1]Racers!$E:$E=$A12,IF([1]Racers!$A:$A=I$2,[1]Racers!$G:$G)),2))+SUMIFS([1]Racers!$G:$G,[1]Racers!$E:$E,$A12,[1]Racers!$A:$A,I$2,[1]Racers!$G:$G,"="&amp;LARGE(IF([1]Racers!$E:$E=$A12,IF([1]Racers!$A:$A=I$2,[1]Racers!$G:$G)),3))</f>
        <v>0</v>
      </c>
      <c r="J12" s="237">
        <f t="array" aca="1" ref="J12" ca="1">SUMIFS([1]Racers!$G:$G,[1]Racers!$E:$E,$A12,[1]Racers!$A:$A,J$2,[1]Racers!$G:$G,"="&amp;LARGE(IF([1]Racers!$E:$E=$A12,IF([1]Racers!$A:$A=J$2,[1]Racers!$G:$G)),1))+SUMIFS([1]Racers!$G:$G,[1]Racers!$E:$E,$A12,[1]Racers!$A:$A,J$2,[1]Racers!$G:$G,"="&amp;LARGE(IF([1]Racers!$E:$E=$A12,IF([1]Racers!$A:$A=J$2,[1]Racers!$G:$G)),2))+SUMIFS([1]Racers!$G:$G,[1]Racers!$E:$E,$A12,[1]Racers!$A:$A,J$2,[1]Racers!$G:$G,"="&amp;LARGE(IF([1]Racers!$E:$E=$A12,IF([1]Racers!$A:$A=J$2,[1]Racers!$G:$G)),3))</f>
        <v>0</v>
      </c>
      <c r="K12" s="237">
        <f t="array" aca="1" ref="K12" ca="1">SUMIFS([1]Racers!$G:$G,[1]Racers!$E:$E,$A12,[1]Racers!$A:$A,K$2,[1]Racers!$G:$G,"="&amp;LARGE(IF([1]Racers!$E:$E=$A12,IF([1]Racers!$A:$A=K$2,[1]Racers!$G:$G)),1))+SUMIFS([1]Racers!$G:$G,[1]Racers!$E:$E,$A12,[1]Racers!$A:$A,K$2,[1]Racers!$G:$G,"="&amp;LARGE(IF([1]Racers!$E:$E=$A12,IF([1]Racers!$A:$A=K$2,[1]Racers!$G:$G)),2))+SUMIFS([1]Racers!$G:$G,[1]Racers!$E:$E,$A12,[1]Racers!$A:$A,K$2,[1]Racers!$G:$G,"="&amp;LARGE(IF([1]Racers!$E:$E=$A12,IF([1]Racers!$A:$A=K$2,[1]Racers!$G:$G)),3))</f>
        <v>41</v>
      </c>
      <c r="L12" s="237">
        <f t="array" aca="1" ref="L12" ca="1">SUMIFS([1]Racers!$G:$G,[1]Racers!$E:$E,$A12,[1]Racers!$A:$A,L$2,[1]Racers!$G:$G,"="&amp;LARGE(IF([1]Racers!$E:$E=$A12,IF([1]Racers!$A:$A=L$2,[1]Racers!$G:$G)),1))+SUMIFS([1]Racers!$G:$G,[1]Racers!$E:$E,$A12,[1]Racers!$A:$A,L$2,[1]Racers!$G:$G,"="&amp;LARGE(IF([1]Racers!$E:$E=$A12,IF([1]Racers!$A:$A=L$2,[1]Racers!$G:$G)),2))+SUMIFS([1]Racers!$G:$G,[1]Racers!$E:$E,$A12,[1]Racers!$A:$A,L$2,[1]Racers!$G:$G,"="&amp;LARGE(IF([1]Racers!$E:$E=$A12,IF([1]Racers!$A:$A=L$2,[1]Racers!$G:$G)),3))</f>
        <v>0</v>
      </c>
    </row>
    <row r="13" spans="1:12" x14ac:dyDescent="0.25">
      <c r="A13" s="238" t="s">
        <v>56</v>
      </c>
      <c r="B13" s="238">
        <f t="shared" ca="1" si="0"/>
        <v>12</v>
      </c>
      <c r="C13" s="239">
        <f t="shared" ca="1" si="1"/>
        <v>147</v>
      </c>
      <c r="D13" s="237">
        <f t="array" aca="1" ref="D13" ca="1">SUMIFS([1]Racers!$G:$G,[1]Racers!$E:$E,$A13,[1]Racers!$A:$A,D$2,[1]Racers!$G:$G,"="&amp;LARGE(IF([1]Racers!$E:$E=$A13,IF([1]Racers!$A:$A=D$2,[1]Racers!$G:$G)),1))+SUMIFS([1]Racers!$G:$G,[1]Racers!$E:$E,$A13,[1]Racers!$A:$A,D$2,[1]Racers!$G:$G,"="&amp;LARGE(IF([1]Racers!$E:$E=$A13,IF([1]Racers!$A:$A=D$2,[1]Racers!$G:$G)),2))+SUMIFS([1]Racers!$G:$G,[1]Racers!$E:$E,$A13,[1]Racers!$A:$A,D$2,[1]Racers!$G:$G,"="&amp;LARGE(IF([1]Racers!$E:$E=$A13,IF([1]Racers!$A:$A=D$2,[1]Racers!$G:$G)),3))</f>
        <v>0</v>
      </c>
      <c r="E13" s="237">
        <f t="array" aca="1" ref="E13" ca="1">SUMIFS([1]Racers!$G:$G,[1]Racers!$E:$E,$A13,[1]Racers!$A:$A,E$2,[1]Racers!$G:$G,"="&amp;LARGE(IF([1]Racers!$E:$E=$A13,IF([1]Racers!$A:$A=E$2,[1]Racers!$G:$G)),1))+SUMIFS([1]Racers!$G:$G,[1]Racers!$E:$E,$A13,[1]Racers!$A:$A,E$2,[1]Racers!$G:$G,"="&amp;LARGE(IF([1]Racers!$E:$E=$A13,IF([1]Racers!$A:$A=E$2,[1]Racers!$G:$G)),2))+SUMIFS([1]Racers!$G:$G,[1]Racers!$E:$E,$A13,[1]Racers!$A:$A,E$2,[1]Racers!$G:$G,"="&amp;LARGE(IF([1]Racers!$E:$E=$A13,IF([1]Racers!$A:$A=E$2,[1]Racers!$G:$G)),3))</f>
        <v>15</v>
      </c>
      <c r="F13" s="237">
        <f t="array" aca="1" ref="F13" ca="1">SUMIFS([1]Racers!$G:$G,[1]Racers!$E:$E,$A13,[1]Racers!$A:$A,F$2,[1]Racers!$G:$G,"="&amp;LARGE(IF([1]Racers!$E:$E=$A13,IF([1]Racers!$A:$A=F$2,[1]Racers!$G:$G)),1))+SUMIFS([1]Racers!$G:$G,[1]Racers!$E:$E,$A13,[1]Racers!$A:$A,F$2,[1]Racers!$G:$G,"="&amp;LARGE(IF([1]Racers!$E:$E=$A13,IF([1]Racers!$A:$A=F$2,[1]Racers!$G:$G)),2))+SUMIFS([1]Racers!$G:$G,[1]Racers!$E:$E,$A13,[1]Racers!$A:$A,F$2,[1]Racers!$G:$G,"="&amp;LARGE(IF([1]Racers!$E:$E=$A13,IF([1]Racers!$A:$A=F$2,[1]Racers!$G:$G)),3))</f>
        <v>74</v>
      </c>
      <c r="G13" s="237">
        <f t="array" aca="1" ref="G13" ca="1">SUMIFS([1]Racers!$G:$G,[1]Racers!$E:$E,$A13,[1]Racers!$A:$A,G$2,[1]Racers!$G:$G,"="&amp;LARGE(IF([1]Racers!$E:$E=$A13,IF([1]Racers!$A:$A=G$2,[1]Racers!$G:$G)),1))+SUMIFS([1]Racers!$G:$G,[1]Racers!$E:$E,$A13,[1]Racers!$A:$A,G$2,[1]Racers!$G:$G,"="&amp;LARGE(IF([1]Racers!$E:$E=$A13,IF([1]Racers!$A:$A=G$2,[1]Racers!$G:$G)),2))+SUMIFS([1]Racers!$G:$G,[1]Racers!$E:$E,$A13,[1]Racers!$A:$A,G$2,[1]Racers!$G:$G,"="&amp;LARGE(IF([1]Racers!$E:$E=$A13,IF([1]Racers!$A:$A=G$2,[1]Racers!$G:$G)),3))</f>
        <v>58</v>
      </c>
      <c r="H13" s="237">
        <f t="array" aca="1" ref="H13" ca="1">SUMIFS([1]Racers!$G:$G,[1]Racers!$E:$E,$A13,[1]Racers!$A:$A,H$2,[1]Racers!$G:$G,"="&amp;LARGE(IF([1]Racers!$E:$E=$A13,IF([1]Racers!$A:$A=H$2,[1]Racers!$G:$G)),1))+SUMIFS([1]Racers!$G:$G,[1]Racers!$E:$E,$A13,[1]Racers!$A:$A,H$2,[1]Racers!$G:$G,"="&amp;LARGE(IF([1]Racers!$E:$E=$A13,IF([1]Racers!$A:$A=H$2,[1]Racers!$G:$G)),2))+SUMIFS([1]Racers!$G:$G,[1]Racers!$E:$E,$A13,[1]Racers!$A:$A,H$2,[1]Racers!$G:$G,"="&amp;LARGE(IF([1]Racers!$E:$E=$A13,IF([1]Racers!$A:$A=H$2,[1]Racers!$G:$G)),3))</f>
        <v>0</v>
      </c>
      <c r="I13" s="237">
        <f t="array" aca="1" ref="I13" ca="1">SUMIFS([1]Racers!$G:$G,[1]Racers!$E:$E,$A13,[1]Racers!$A:$A,I$2,[1]Racers!$G:$G,"="&amp;LARGE(IF([1]Racers!$E:$E=$A13,IF([1]Racers!$A:$A=I$2,[1]Racers!$G:$G)),1))+SUMIFS([1]Racers!$G:$G,[1]Racers!$E:$E,$A13,[1]Racers!$A:$A,I$2,[1]Racers!$G:$G,"="&amp;LARGE(IF([1]Racers!$E:$E=$A13,IF([1]Racers!$A:$A=I$2,[1]Racers!$G:$G)),2))+SUMIFS([1]Racers!$G:$G,[1]Racers!$E:$E,$A13,[1]Racers!$A:$A,I$2,[1]Racers!$G:$G,"="&amp;LARGE(IF([1]Racers!$E:$E=$A13,IF([1]Racers!$A:$A=I$2,[1]Racers!$G:$G)),3))</f>
        <v>0</v>
      </c>
      <c r="J13" s="237">
        <f t="array" aca="1" ref="J13" ca="1">SUMIFS([1]Racers!$G:$G,[1]Racers!$E:$E,$A13,[1]Racers!$A:$A,J$2,[1]Racers!$G:$G,"="&amp;LARGE(IF([1]Racers!$E:$E=$A13,IF([1]Racers!$A:$A=J$2,[1]Racers!$G:$G)),1))+SUMIFS([1]Racers!$G:$G,[1]Racers!$E:$E,$A13,[1]Racers!$A:$A,J$2,[1]Racers!$G:$G,"="&amp;LARGE(IF([1]Racers!$E:$E=$A13,IF([1]Racers!$A:$A=J$2,[1]Racers!$G:$G)),2))+SUMIFS([1]Racers!$G:$G,[1]Racers!$E:$E,$A13,[1]Racers!$A:$A,J$2,[1]Racers!$G:$G,"="&amp;LARGE(IF([1]Racers!$E:$E=$A13,IF([1]Racers!$A:$A=J$2,[1]Racers!$G:$G)),3))</f>
        <v>0</v>
      </c>
      <c r="K13" s="237">
        <f t="array" aca="1" ref="K13" ca="1">SUMIFS([1]Racers!$G:$G,[1]Racers!$E:$E,$A13,[1]Racers!$A:$A,K$2,[1]Racers!$G:$G,"="&amp;LARGE(IF([1]Racers!$E:$E=$A13,IF([1]Racers!$A:$A=K$2,[1]Racers!$G:$G)),1))+SUMIFS([1]Racers!$G:$G,[1]Racers!$E:$E,$A13,[1]Racers!$A:$A,K$2,[1]Racers!$G:$G,"="&amp;LARGE(IF([1]Racers!$E:$E=$A13,IF([1]Racers!$A:$A=K$2,[1]Racers!$G:$G)),2))+SUMIFS([1]Racers!$G:$G,[1]Racers!$E:$E,$A13,[1]Racers!$A:$A,K$2,[1]Racers!$G:$G,"="&amp;LARGE(IF([1]Racers!$E:$E=$A13,IF([1]Racers!$A:$A=K$2,[1]Racers!$G:$G)),3))</f>
        <v>0</v>
      </c>
      <c r="L13" s="237">
        <f t="array" aca="1" ref="L13" ca="1">SUMIFS([1]Racers!$G:$G,[1]Racers!$E:$E,$A13,[1]Racers!$A:$A,L$2,[1]Racers!$G:$G,"="&amp;LARGE(IF([1]Racers!$E:$E=$A13,IF([1]Racers!$A:$A=L$2,[1]Racers!$G:$G)),1))+SUMIFS([1]Racers!$G:$G,[1]Racers!$E:$E,$A13,[1]Racers!$A:$A,L$2,[1]Racers!$G:$G,"="&amp;LARGE(IF([1]Racers!$E:$E=$A13,IF([1]Racers!$A:$A=L$2,[1]Racers!$G:$G)),2))+SUMIFS([1]Racers!$G:$G,[1]Racers!$E:$E,$A13,[1]Racers!$A:$A,L$2,[1]Racers!$G:$G,"="&amp;LARGE(IF([1]Racers!$E:$E=$A13,IF([1]Racers!$A:$A=L$2,[1]Racers!$G:$G)),3))</f>
        <v>0</v>
      </c>
    </row>
    <row r="14" spans="1:12" x14ac:dyDescent="0.25">
      <c r="A14" s="235" t="s">
        <v>45</v>
      </c>
      <c r="B14" s="235">
        <f t="shared" ca="1" si="0"/>
        <v>13</v>
      </c>
      <c r="C14" s="236">
        <f t="shared" ca="1" si="1"/>
        <v>135</v>
      </c>
      <c r="D14" s="237">
        <f t="array" aca="1" ref="D14" ca="1">SUMIFS([1]Racers!$G:$G,[1]Racers!$E:$E,$A14,[1]Racers!$A:$A,D$2,[1]Racers!$G:$G,"="&amp;LARGE(IF([1]Racers!$E:$E=$A14,IF([1]Racers!$A:$A=D$2,[1]Racers!$G:$G)),1))+SUMIFS([1]Racers!$G:$G,[1]Racers!$E:$E,$A14,[1]Racers!$A:$A,D$2,[1]Racers!$G:$G,"="&amp;LARGE(IF([1]Racers!$E:$E=$A14,IF([1]Racers!$A:$A=D$2,[1]Racers!$G:$G)),2))+SUMIFS([1]Racers!$G:$G,[1]Racers!$E:$E,$A14,[1]Racers!$A:$A,D$2,[1]Racers!$G:$G,"="&amp;LARGE(IF([1]Racers!$E:$E=$A14,IF([1]Racers!$A:$A=D$2,[1]Racers!$G:$G)),3))</f>
        <v>20</v>
      </c>
      <c r="E14" s="237">
        <f t="array" aca="1" ref="E14" ca="1">SUMIFS([1]Racers!$G:$G,[1]Racers!$E:$E,$A14,[1]Racers!$A:$A,E$2,[1]Racers!$G:$G,"="&amp;LARGE(IF([1]Racers!$E:$E=$A14,IF([1]Racers!$A:$A=E$2,[1]Racers!$G:$G)),1))+SUMIFS([1]Racers!$G:$G,[1]Racers!$E:$E,$A14,[1]Racers!$A:$A,E$2,[1]Racers!$G:$G,"="&amp;LARGE(IF([1]Racers!$E:$E=$A14,IF([1]Racers!$A:$A=E$2,[1]Racers!$G:$G)),2))+SUMIFS([1]Racers!$G:$G,[1]Racers!$E:$E,$A14,[1]Racers!$A:$A,E$2,[1]Racers!$G:$G,"="&amp;LARGE(IF([1]Racers!$E:$E=$A14,IF([1]Racers!$A:$A=E$2,[1]Racers!$G:$G)),3))</f>
        <v>16</v>
      </c>
      <c r="F14" s="237">
        <f t="array" aca="1" ref="F14" ca="1">SUMIFS([1]Racers!$G:$G,[1]Racers!$E:$E,$A14,[1]Racers!$A:$A,F$2,[1]Racers!$G:$G,"="&amp;LARGE(IF([1]Racers!$E:$E=$A14,IF([1]Racers!$A:$A=F$2,[1]Racers!$G:$G)),1))+SUMIFS([1]Racers!$G:$G,[1]Racers!$E:$E,$A14,[1]Racers!$A:$A,F$2,[1]Racers!$G:$G,"="&amp;LARGE(IF([1]Racers!$E:$E=$A14,IF([1]Racers!$A:$A=F$2,[1]Racers!$G:$G)),2))+SUMIFS([1]Racers!$G:$G,[1]Racers!$E:$E,$A14,[1]Racers!$A:$A,F$2,[1]Racers!$G:$G,"="&amp;LARGE(IF([1]Racers!$E:$E=$A14,IF([1]Racers!$A:$A=F$2,[1]Racers!$G:$G)),3))</f>
        <v>53</v>
      </c>
      <c r="G14" s="237">
        <f t="array" aca="1" ref="G14" ca="1">SUMIFS([1]Racers!$G:$G,[1]Racers!$E:$E,$A14,[1]Racers!$A:$A,G$2,[1]Racers!$G:$G,"="&amp;LARGE(IF([1]Racers!$E:$E=$A14,IF([1]Racers!$A:$A=G$2,[1]Racers!$G:$G)),1))+SUMIFS([1]Racers!$G:$G,[1]Racers!$E:$E,$A14,[1]Racers!$A:$A,G$2,[1]Racers!$G:$G,"="&amp;LARGE(IF([1]Racers!$E:$E=$A14,IF([1]Racers!$A:$A=G$2,[1]Racers!$G:$G)),2))+SUMIFS([1]Racers!$G:$G,[1]Racers!$E:$E,$A14,[1]Racers!$A:$A,G$2,[1]Racers!$G:$G,"="&amp;LARGE(IF([1]Racers!$E:$E=$A14,IF([1]Racers!$A:$A=G$2,[1]Racers!$G:$G)),3))</f>
        <v>0</v>
      </c>
      <c r="H14" s="237">
        <f t="array" aca="1" ref="H14" ca="1">SUMIFS([1]Racers!$G:$G,[1]Racers!$E:$E,$A14,[1]Racers!$A:$A,H$2,[1]Racers!$G:$G,"="&amp;LARGE(IF([1]Racers!$E:$E=$A14,IF([1]Racers!$A:$A=H$2,[1]Racers!$G:$G)),1))+SUMIFS([1]Racers!$G:$G,[1]Racers!$E:$E,$A14,[1]Racers!$A:$A,H$2,[1]Racers!$G:$G,"="&amp;LARGE(IF([1]Racers!$E:$E=$A14,IF([1]Racers!$A:$A=H$2,[1]Racers!$G:$G)),2))+SUMIFS([1]Racers!$G:$G,[1]Racers!$E:$E,$A14,[1]Racers!$A:$A,H$2,[1]Racers!$G:$G,"="&amp;LARGE(IF([1]Racers!$E:$E=$A14,IF([1]Racers!$A:$A=H$2,[1]Racers!$G:$G)),3))</f>
        <v>0</v>
      </c>
      <c r="I14" s="237">
        <f t="array" aca="1" ref="I14" ca="1">SUMIFS([1]Racers!$G:$G,[1]Racers!$E:$E,$A14,[1]Racers!$A:$A,I$2,[1]Racers!$G:$G,"="&amp;LARGE(IF([1]Racers!$E:$E=$A14,IF([1]Racers!$A:$A=I$2,[1]Racers!$G:$G)),1))+SUMIFS([1]Racers!$G:$G,[1]Racers!$E:$E,$A14,[1]Racers!$A:$A,I$2,[1]Racers!$G:$G,"="&amp;LARGE(IF([1]Racers!$E:$E=$A14,IF([1]Racers!$A:$A=I$2,[1]Racers!$G:$G)),2))+SUMIFS([1]Racers!$G:$G,[1]Racers!$E:$E,$A14,[1]Racers!$A:$A,I$2,[1]Racers!$G:$G,"="&amp;LARGE(IF([1]Racers!$E:$E=$A14,IF([1]Racers!$A:$A=I$2,[1]Racers!$G:$G)),3))</f>
        <v>0</v>
      </c>
      <c r="J14" s="237">
        <f t="array" aca="1" ref="J14" ca="1">SUMIFS([1]Racers!$G:$G,[1]Racers!$E:$E,$A14,[1]Racers!$A:$A,J$2,[1]Racers!$G:$G,"="&amp;LARGE(IF([1]Racers!$E:$E=$A14,IF([1]Racers!$A:$A=J$2,[1]Racers!$G:$G)),1))+SUMIFS([1]Racers!$G:$G,[1]Racers!$E:$E,$A14,[1]Racers!$A:$A,J$2,[1]Racers!$G:$G,"="&amp;LARGE(IF([1]Racers!$E:$E=$A14,IF([1]Racers!$A:$A=J$2,[1]Racers!$G:$G)),2))+SUMIFS([1]Racers!$G:$G,[1]Racers!$E:$E,$A14,[1]Racers!$A:$A,J$2,[1]Racers!$G:$G,"="&amp;LARGE(IF([1]Racers!$E:$E=$A14,IF([1]Racers!$A:$A=J$2,[1]Racers!$G:$G)),3))</f>
        <v>32</v>
      </c>
      <c r="K14" s="237">
        <f t="array" aca="1" ref="K14" ca="1">SUMIFS([1]Racers!$G:$G,[1]Racers!$E:$E,$A14,[1]Racers!$A:$A,K$2,[1]Racers!$G:$G,"="&amp;LARGE(IF([1]Racers!$E:$E=$A14,IF([1]Racers!$A:$A=K$2,[1]Racers!$G:$G)),1))+SUMIFS([1]Racers!$G:$G,[1]Racers!$E:$E,$A14,[1]Racers!$A:$A,K$2,[1]Racers!$G:$G,"="&amp;LARGE(IF([1]Racers!$E:$E=$A14,IF([1]Racers!$A:$A=K$2,[1]Racers!$G:$G)),2))+SUMIFS([1]Racers!$G:$G,[1]Racers!$E:$E,$A14,[1]Racers!$A:$A,K$2,[1]Racers!$G:$G,"="&amp;LARGE(IF([1]Racers!$E:$E=$A14,IF([1]Racers!$A:$A=K$2,[1]Racers!$G:$G)),3))</f>
        <v>14</v>
      </c>
      <c r="L14" s="237">
        <f t="array" aca="1" ref="L14" ca="1">SUMIFS([1]Racers!$G:$G,[1]Racers!$E:$E,$A14,[1]Racers!$A:$A,L$2,[1]Racers!$G:$G,"="&amp;LARGE(IF([1]Racers!$E:$E=$A14,IF([1]Racers!$A:$A=L$2,[1]Racers!$G:$G)),1))+SUMIFS([1]Racers!$G:$G,[1]Racers!$E:$E,$A14,[1]Racers!$A:$A,L$2,[1]Racers!$G:$G,"="&amp;LARGE(IF([1]Racers!$E:$E=$A14,IF([1]Racers!$A:$A=L$2,[1]Racers!$G:$G)),2))+SUMIFS([1]Racers!$G:$G,[1]Racers!$E:$E,$A14,[1]Racers!$A:$A,L$2,[1]Racers!$G:$G,"="&amp;LARGE(IF([1]Racers!$E:$E=$A14,IF([1]Racers!$A:$A=L$2,[1]Racers!$G:$G)),3))</f>
        <v>0</v>
      </c>
    </row>
    <row r="15" spans="1:12" x14ac:dyDescent="0.25">
      <c r="A15" s="238" t="s">
        <v>53</v>
      </c>
      <c r="B15" s="238">
        <f t="shared" ca="1" si="0"/>
        <v>14</v>
      </c>
      <c r="C15" s="239">
        <f t="shared" ca="1" si="1"/>
        <v>129</v>
      </c>
      <c r="D15" s="237">
        <f t="array" aca="1" ref="D15" ca="1">SUMIFS([1]Racers!$G:$G,[1]Racers!$E:$E,$A15,[1]Racers!$A:$A,D$2,[1]Racers!$G:$G,"="&amp;LARGE(IF([1]Racers!$E:$E=$A15,IF([1]Racers!$A:$A=D$2,[1]Racers!$G:$G)),1))+SUMIFS([1]Racers!$G:$G,[1]Racers!$E:$E,$A15,[1]Racers!$A:$A,D$2,[1]Racers!$G:$G,"="&amp;LARGE(IF([1]Racers!$E:$E=$A15,IF([1]Racers!$A:$A=D$2,[1]Racers!$G:$G)),2))+SUMIFS([1]Racers!$G:$G,[1]Racers!$E:$E,$A15,[1]Racers!$A:$A,D$2,[1]Racers!$G:$G,"="&amp;LARGE(IF([1]Racers!$E:$E=$A15,IF([1]Racers!$A:$A=D$2,[1]Racers!$G:$G)),3))</f>
        <v>16</v>
      </c>
      <c r="E15" s="237">
        <f t="array" aca="1" ref="E15" ca="1">SUMIFS([1]Racers!$G:$G,[1]Racers!$E:$E,$A15,[1]Racers!$A:$A,E$2,[1]Racers!$G:$G,"="&amp;LARGE(IF([1]Racers!$E:$E=$A15,IF([1]Racers!$A:$A=E$2,[1]Racers!$G:$G)),1))+SUMIFS([1]Racers!$G:$G,[1]Racers!$E:$E,$A15,[1]Racers!$A:$A,E$2,[1]Racers!$G:$G,"="&amp;LARGE(IF([1]Racers!$E:$E=$A15,IF([1]Racers!$A:$A=E$2,[1]Racers!$G:$G)),2))+SUMIFS([1]Racers!$G:$G,[1]Racers!$E:$E,$A15,[1]Racers!$A:$A,E$2,[1]Racers!$G:$G,"="&amp;LARGE(IF([1]Racers!$E:$E=$A15,IF([1]Racers!$A:$A=E$2,[1]Racers!$G:$G)),3))</f>
        <v>59</v>
      </c>
      <c r="F15" s="237">
        <f t="array" aca="1" ref="F15" ca="1">SUMIFS([1]Racers!$G:$G,[1]Racers!$E:$E,$A15,[1]Racers!$A:$A,F$2,[1]Racers!$G:$G,"="&amp;LARGE(IF([1]Racers!$E:$E=$A15,IF([1]Racers!$A:$A=F$2,[1]Racers!$G:$G)),1))+SUMIFS([1]Racers!$G:$G,[1]Racers!$E:$E,$A15,[1]Racers!$A:$A,F$2,[1]Racers!$G:$G,"="&amp;LARGE(IF([1]Racers!$E:$E=$A15,IF([1]Racers!$A:$A=F$2,[1]Racers!$G:$G)),2))+SUMIFS([1]Racers!$G:$G,[1]Racers!$E:$E,$A15,[1]Racers!$A:$A,F$2,[1]Racers!$G:$G,"="&amp;LARGE(IF([1]Racers!$E:$E=$A15,IF([1]Racers!$A:$A=F$2,[1]Racers!$G:$G)),3))</f>
        <v>36</v>
      </c>
      <c r="G15" s="237">
        <f t="array" aca="1" ref="G15" ca="1">SUMIFS([1]Racers!$G:$G,[1]Racers!$E:$E,$A15,[1]Racers!$A:$A,G$2,[1]Racers!$G:$G,"="&amp;LARGE(IF([1]Racers!$E:$E=$A15,IF([1]Racers!$A:$A=G$2,[1]Racers!$G:$G)),1))+SUMIFS([1]Racers!$G:$G,[1]Racers!$E:$E,$A15,[1]Racers!$A:$A,G$2,[1]Racers!$G:$G,"="&amp;LARGE(IF([1]Racers!$E:$E=$A15,IF([1]Racers!$A:$A=G$2,[1]Racers!$G:$G)),2))+SUMIFS([1]Racers!$G:$G,[1]Racers!$E:$E,$A15,[1]Racers!$A:$A,G$2,[1]Racers!$G:$G,"="&amp;LARGE(IF([1]Racers!$E:$E=$A15,IF([1]Racers!$A:$A=G$2,[1]Racers!$G:$G)),3))</f>
        <v>12</v>
      </c>
      <c r="H15" s="237">
        <f t="array" aca="1" ref="H15" ca="1">SUMIFS([1]Racers!$G:$G,[1]Racers!$E:$E,$A15,[1]Racers!$A:$A,H$2,[1]Racers!$G:$G,"="&amp;LARGE(IF([1]Racers!$E:$E=$A15,IF([1]Racers!$A:$A=H$2,[1]Racers!$G:$G)),1))+SUMIFS([1]Racers!$G:$G,[1]Racers!$E:$E,$A15,[1]Racers!$A:$A,H$2,[1]Racers!$G:$G,"="&amp;LARGE(IF([1]Racers!$E:$E=$A15,IF([1]Racers!$A:$A=H$2,[1]Racers!$G:$G)),2))+SUMIFS([1]Racers!$G:$G,[1]Racers!$E:$E,$A15,[1]Racers!$A:$A,H$2,[1]Racers!$G:$G,"="&amp;LARGE(IF([1]Racers!$E:$E=$A15,IF([1]Racers!$A:$A=H$2,[1]Racers!$G:$G)),3))</f>
        <v>0</v>
      </c>
      <c r="I15" s="237">
        <f t="array" aca="1" ref="I15" ca="1">SUMIFS([1]Racers!$G:$G,[1]Racers!$E:$E,$A15,[1]Racers!$A:$A,I$2,[1]Racers!$G:$G,"="&amp;LARGE(IF([1]Racers!$E:$E=$A15,IF([1]Racers!$A:$A=I$2,[1]Racers!$G:$G)),1))+SUMIFS([1]Racers!$G:$G,[1]Racers!$E:$E,$A15,[1]Racers!$A:$A,I$2,[1]Racers!$G:$G,"="&amp;LARGE(IF([1]Racers!$E:$E=$A15,IF([1]Racers!$A:$A=I$2,[1]Racers!$G:$G)),2))+SUMIFS([1]Racers!$G:$G,[1]Racers!$E:$E,$A15,[1]Racers!$A:$A,I$2,[1]Racers!$G:$G,"="&amp;LARGE(IF([1]Racers!$E:$E=$A15,IF([1]Racers!$A:$A=I$2,[1]Racers!$G:$G)),3))</f>
        <v>0</v>
      </c>
      <c r="J15" s="237">
        <f t="array" aca="1" ref="J15" ca="1">SUMIFS([1]Racers!$G:$G,[1]Racers!$E:$E,$A15,[1]Racers!$A:$A,J$2,[1]Racers!$G:$G,"="&amp;LARGE(IF([1]Racers!$E:$E=$A15,IF([1]Racers!$A:$A=J$2,[1]Racers!$G:$G)),1))+SUMIFS([1]Racers!$G:$G,[1]Racers!$E:$E,$A15,[1]Racers!$A:$A,J$2,[1]Racers!$G:$G,"="&amp;LARGE(IF([1]Racers!$E:$E=$A15,IF([1]Racers!$A:$A=J$2,[1]Racers!$G:$G)),2))+SUMIFS([1]Racers!$G:$G,[1]Racers!$E:$E,$A15,[1]Racers!$A:$A,J$2,[1]Racers!$G:$G,"="&amp;LARGE(IF([1]Racers!$E:$E=$A15,IF([1]Racers!$A:$A=J$2,[1]Racers!$G:$G)),3))</f>
        <v>0</v>
      </c>
      <c r="K15" s="237">
        <f t="array" aca="1" ref="K15" ca="1">SUMIFS([1]Racers!$G:$G,[1]Racers!$E:$E,$A15,[1]Racers!$A:$A,K$2,[1]Racers!$G:$G,"="&amp;LARGE(IF([1]Racers!$E:$E=$A15,IF([1]Racers!$A:$A=K$2,[1]Racers!$G:$G)),1))+SUMIFS([1]Racers!$G:$G,[1]Racers!$E:$E,$A15,[1]Racers!$A:$A,K$2,[1]Racers!$G:$G,"="&amp;LARGE(IF([1]Racers!$E:$E=$A15,IF([1]Racers!$A:$A=K$2,[1]Racers!$G:$G)),2))+SUMIFS([1]Racers!$G:$G,[1]Racers!$E:$E,$A15,[1]Racers!$A:$A,K$2,[1]Racers!$G:$G,"="&amp;LARGE(IF([1]Racers!$E:$E=$A15,IF([1]Racers!$A:$A=K$2,[1]Racers!$G:$G)),3))</f>
        <v>0</v>
      </c>
      <c r="L15" s="237">
        <f t="array" aca="1" ref="L15" ca="1">SUMIFS([1]Racers!$G:$G,[1]Racers!$E:$E,$A15,[1]Racers!$A:$A,L$2,[1]Racers!$G:$G,"="&amp;LARGE(IF([1]Racers!$E:$E=$A15,IF([1]Racers!$A:$A=L$2,[1]Racers!$G:$G)),1))+SUMIFS([1]Racers!$G:$G,[1]Racers!$E:$E,$A15,[1]Racers!$A:$A,L$2,[1]Racers!$G:$G,"="&amp;LARGE(IF([1]Racers!$E:$E=$A15,IF([1]Racers!$A:$A=L$2,[1]Racers!$G:$G)),2))+SUMIFS([1]Racers!$G:$G,[1]Racers!$E:$E,$A15,[1]Racers!$A:$A,L$2,[1]Racers!$G:$G,"="&amp;LARGE(IF([1]Racers!$E:$E=$A15,IF([1]Racers!$A:$A=L$2,[1]Racers!$G:$G)),3))</f>
        <v>6</v>
      </c>
    </row>
    <row r="16" spans="1:12" x14ac:dyDescent="0.25">
      <c r="A16" s="235" t="s">
        <v>57</v>
      </c>
      <c r="B16" s="235">
        <f t="shared" ca="1" si="0"/>
        <v>15</v>
      </c>
      <c r="C16" s="236">
        <f t="shared" ca="1" si="1"/>
        <v>122</v>
      </c>
      <c r="D16" s="237">
        <f t="array" aca="1" ref="D16" ca="1">SUMIFS([1]Racers!$G:$G,[1]Racers!$E:$E,$A16,[1]Racers!$A:$A,D$2,[1]Racers!$G:$G,"="&amp;LARGE(IF([1]Racers!$E:$E=$A16,IF([1]Racers!$A:$A=D$2,[1]Racers!$G:$G)),1))+SUMIFS([1]Racers!$G:$G,[1]Racers!$E:$E,$A16,[1]Racers!$A:$A,D$2,[1]Racers!$G:$G,"="&amp;LARGE(IF([1]Racers!$E:$E=$A16,IF([1]Racers!$A:$A=D$2,[1]Racers!$G:$G)),2))+SUMIFS([1]Racers!$G:$G,[1]Racers!$E:$E,$A16,[1]Racers!$A:$A,D$2,[1]Racers!$G:$G,"="&amp;LARGE(IF([1]Racers!$E:$E=$A16,IF([1]Racers!$A:$A=D$2,[1]Racers!$G:$G)),3))</f>
        <v>58</v>
      </c>
      <c r="E16" s="237">
        <f t="array" aca="1" ref="E16" ca="1">SUMIFS([1]Racers!$G:$G,[1]Racers!$E:$E,$A16,[1]Racers!$A:$A,E$2,[1]Racers!$G:$G,"="&amp;LARGE(IF([1]Racers!$E:$E=$A16,IF([1]Racers!$A:$A=E$2,[1]Racers!$G:$G)),1))+SUMIFS([1]Racers!$G:$G,[1]Racers!$E:$E,$A16,[1]Racers!$A:$A,E$2,[1]Racers!$G:$G,"="&amp;LARGE(IF([1]Racers!$E:$E=$A16,IF([1]Racers!$A:$A=E$2,[1]Racers!$G:$G)),2))+SUMIFS([1]Racers!$G:$G,[1]Racers!$E:$E,$A16,[1]Racers!$A:$A,E$2,[1]Racers!$G:$G,"="&amp;LARGE(IF([1]Racers!$E:$E=$A16,IF([1]Racers!$A:$A=E$2,[1]Racers!$G:$G)),3))</f>
        <v>0</v>
      </c>
      <c r="F16" s="237">
        <f t="array" aca="1" ref="F16" ca="1">SUMIFS([1]Racers!$G:$G,[1]Racers!$E:$E,$A16,[1]Racers!$A:$A,F$2,[1]Racers!$G:$G,"="&amp;LARGE(IF([1]Racers!$E:$E=$A16,IF([1]Racers!$A:$A=F$2,[1]Racers!$G:$G)),1))+SUMIFS([1]Racers!$G:$G,[1]Racers!$E:$E,$A16,[1]Racers!$A:$A,F$2,[1]Racers!$G:$G,"="&amp;LARGE(IF([1]Racers!$E:$E=$A16,IF([1]Racers!$A:$A=F$2,[1]Racers!$G:$G)),2))+SUMIFS([1]Racers!$G:$G,[1]Racers!$E:$E,$A16,[1]Racers!$A:$A,F$2,[1]Racers!$G:$G,"="&amp;LARGE(IF([1]Racers!$E:$E=$A16,IF([1]Racers!$A:$A=F$2,[1]Racers!$G:$G)),3))</f>
        <v>38</v>
      </c>
      <c r="G16" s="237">
        <f t="array" aca="1" ref="G16" ca="1">SUMIFS([1]Racers!$G:$G,[1]Racers!$E:$E,$A16,[1]Racers!$A:$A,G$2,[1]Racers!$G:$G,"="&amp;LARGE(IF([1]Racers!$E:$E=$A16,IF([1]Racers!$A:$A=G$2,[1]Racers!$G:$G)),1))+SUMIFS([1]Racers!$G:$G,[1]Racers!$E:$E,$A16,[1]Racers!$A:$A,G$2,[1]Racers!$G:$G,"="&amp;LARGE(IF([1]Racers!$E:$E=$A16,IF([1]Racers!$A:$A=G$2,[1]Racers!$G:$G)),2))+SUMIFS([1]Racers!$G:$G,[1]Racers!$E:$E,$A16,[1]Racers!$A:$A,G$2,[1]Racers!$G:$G,"="&amp;LARGE(IF([1]Racers!$E:$E=$A16,IF([1]Racers!$A:$A=G$2,[1]Racers!$G:$G)),3))</f>
        <v>24</v>
      </c>
      <c r="H16" s="237">
        <f t="array" aca="1" ref="H16" ca="1">SUMIFS([1]Racers!$G:$G,[1]Racers!$E:$E,$A16,[1]Racers!$A:$A,H$2,[1]Racers!$G:$G,"="&amp;LARGE(IF([1]Racers!$E:$E=$A16,IF([1]Racers!$A:$A=H$2,[1]Racers!$G:$G)),1))+SUMIFS([1]Racers!$G:$G,[1]Racers!$E:$E,$A16,[1]Racers!$A:$A,H$2,[1]Racers!$G:$G,"="&amp;LARGE(IF([1]Racers!$E:$E=$A16,IF([1]Racers!$A:$A=H$2,[1]Racers!$G:$G)),2))+SUMIFS([1]Racers!$G:$G,[1]Racers!$E:$E,$A16,[1]Racers!$A:$A,H$2,[1]Racers!$G:$G,"="&amp;LARGE(IF([1]Racers!$E:$E=$A16,IF([1]Racers!$A:$A=H$2,[1]Racers!$G:$G)),3))</f>
        <v>0</v>
      </c>
      <c r="I16" s="237">
        <f t="array" aca="1" ref="I16" ca="1">SUMIFS([1]Racers!$G:$G,[1]Racers!$E:$E,$A16,[1]Racers!$A:$A,I$2,[1]Racers!$G:$G,"="&amp;LARGE(IF([1]Racers!$E:$E=$A16,IF([1]Racers!$A:$A=I$2,[1]Racers!$G:$G)),1))+SUMIFS([1]Racers!$G:$G,[1]Racers!$E:$E,$A16,[1]Racers!$A:$A,I$2,[1]Racers!$G:$G,"="&amp;LARGE(IF([1]Racers!$E:$E=$A16,IF([1]Racers!$A:$A=I$2,[1]Racers!$G:$G)),2))+SUMIFS([1]Racers!$G:$G,[1]Racers!$E:$E,$A16,[1]Racers!$A:$A,I$2,[1]Racers!$G:$G,"="&amp;LARGE(IF([1]Racers!$E:$E=$A16,IF([1]Racers!$A:$A=I$2,[1]Racers!$G:$G)),3))</f>
        <v>0</v>
      </c>
      <c r="J16" s="237">
        <f t="array" aca="1" ref="J16" ca="1">SUMIFS([1]Racers!$G:$G,[1]Racers!$E:$E,$A16,[1]Racers!$A:$A,J$2,[1]Racers!$G:$G,"="&amp;LARGE(IF([1]Racers!$E:$E=$A16,IF([1]Racers!$A:$A=J$2,[1]Racers!$G:$G)),1))+SUMIFS([1]Racers!$G:$G,[1]Racers!$E:$E,$A16,[1]Racers!$A:$A,J$2,[1]Racers!$G:$G,"="&amp;LARGE(IF([1]Racers!$E:$E=$A16,IF([1]Racers!$A:$A=J$2,[1]Racers!$G:$G)),2))+SUMIFS([1]Racers!$G:$G,[1]Racers!$E:$E,$A16,[1]Racers!$A:$A,J$2,[1]Racers!$G:$G,"="&amp;LARGE(IF([1]Racers!$E:$E=$A16,IF([1]Racers!$A:$A=J$2,[1]Racers!$G:$G)),3))</f>
        <v>0</v>
      </c>
      <c r="K16" s="237">
        <f t="array" aca="1" ref="K16" ca="1">SUMIFS([1]Racers!$G:$G,[1]Racers!$E:$E,$A16,[1]Racers!$A:$A,K$2,[1]Racers!$G:$G,"="&amp;LARGE(IF([1]Racers!$E:$E=$A16,IF([1]Racers!$A:$A=K$2,[1]Racers!$G:$G)),1))+SUMIFS([1]Racers!$G:$G,[1]Racers!$E:$E,$A16,[1]Racers!$A:$A,K$2,[1]Racers!$G:$G,"="&amp;LARGE(IF([1]Racers!$E:$E=$A16,IF([1]Racers!$A:$A=K$2,[1]Racers!$G:$G)),2))+SUMIFS([1]Racers!$G:$G,[1]Racers!$E:$E,$A16,[1]Racers!$A:$A,K$2,[1]Racers!$G:$G,"="&amp;LARGE(IF([1]Racers!$E:$E=$A16,IF([1]Racers!$A:$A=K$2,[1]Racers!$G:$G)),3))</f>
        <v>2</v>
      </c>
      <c r="L16" s="237">
        <f t="array" aca="1" ref="L16" ca="1">SUMIFS([1]Racers!$G:$G,[1]Racers!$E:$E,$A16,[1]Racers!$A:$A,L$2,[1]Racers!$G:$G,"="&amp;LARGE(IF([1]Racers!$E:$E=$A16,IF([1]Racers!$A:$A=L$2,[1]Racers!$G:$G)),1))+SUMIFS([1]Racers!$G:$G,[1]Racers!$E:$E,$A16,[1]Racers!$A:$A,L$2,[1]Racers!$G:$G,"="&amp;LARGE(IF([1]Racers!$E:$E=$A16,IF([1]Racers!$A:$A=L$2,[1]Racers!$G:$G)),2))+SUMIFS([1]Racers!$G:$G,[1]Racers!$E:$E,$A16,[1]Racers!$A:$A,L$2,[1]Racers!$G:$G,"="&amp;LARGE(IF([1]Racers!$E:$E=$A16,IF([1]Racers!$A:$A=L$2,[1]Racers!$G:$G)),3))</f>
        <v>0</v>
      </c>
    </row>
    <row r="17" spans="1:12" x14ac:dyDescent="0.25">
      <c r="A17" s="238" t="s">
        <v>58</v>
      </c>
      <c r="B17" s="238">
        <f t="shared" ca="1" si="0"/>
        <v>16</v>
      </c>
      <c r="C17" s="239">
        <f t="shared" ca="1" si="1"/>
        <v>118</v>
      </c>
      <c r="D17" s="237">
        <f t="array" aca="1" ref="D17" ca="1">SUMIFS([1]Racers!$G:$G,[1]Racers!$E:$E,$A17,[1]Racers!$A:$A,D$2,[1]Racers!$G:$G,"="&amp;LARGE(IF([1]Racers!$E:$E=$A17,IF([1]Racers!$A:$A=D$2,[1]Racers!$G:$G)),1))+SUMIFS([1]Racers!$G:$G,[1]Racers!$E:$E,$A17,[1]Racers!$A:$A,D$2,[1]Racers!$G:$G,"="&amp;LARGE(IF([1]Racers!$E:$E=$A17,IF([1]Racers!$A:$A=D$2,[1]Racers!$G:$G)),2))+SUMIFS([1]Racers!$G:$G,[1]Racers!$E:$E,$A17,[1]Racers!$A:$A,D$2,[1]Racers!$G:$G,"="&amp;LARGE(IF([1]Racers!$E:$E=$A17,IF([1]Racers!$A:$A=D$2,[1]Racers!$G:$G)),3))</f>
        <v>0</v>
      </c>
      <c r="E17" s="237">
        <f t="array" aca="1" ref="E17" ca="1">SUMIFS([1]Racers!$G:$G,[1]Racers!$E:$E,$A17,[1]Racers!$A:$A,E$2,[1]Racers!$G:$G,"="&amp;LARGE(IF([1]Racers!$E:$E=$A17,IF([1]Racers!$A:$A=E$2,[1]Racers!$G:$G)),1))+SUMIFS([1]Racers!$G:$G,[1]Racers!$E:$E,$A17,[1]Racers!$A:$A,E$2,[1]Racers!$G:$G,"="&amp;LARGE(IF([1]Racers!$E:$E=$A17,IF([1]Racers!$A:$A=E$2,[1]Racers!$G:$G)),2))+SUMIFS([1]Racers!$G:$G,[1]Racers!$E:$E,$A17,[1]Racers!$A:$A,E$2,[1]Racers!$G:$G,"="&amp;LARGE(IF([1]Racers!$E:$E=$A17,IF([1]Racers!$A:$A=E$2,[1]Racers!$G:$G)),3))</f>
        <v>0</v>
      </c>
      <c r="F17" s="237">
        <f t="array" aca="1" ref="F17" ca="1">SUMIFS([1]Racers!$G:$G,[1]Racers!$E:$E,$A17,[1]Racers!$A:$A,F$2,[1]Racers!$G:$G,"="&amp;LARGE(IF([1]Racers!$E:$E=$A17,IF([1]Racers!$A:$A=F$2,[1]Racers!$G:$G)),1))+SUMIFS([1]Racers!$G:$G,[1]Racers!$E:$E,$A17,[1]Racers!$A:$A,F$2,[1]Racers!$G:$G,"="&amp;LARGE(IF([1]Racers!$E:$E=$A17,IF([1]Racers!$A:$A=F$2,[1]Racers!$G:$G)),2))+SUMIFS([1]Racers!$G:$G,[1]Racers!$E:$E,$A17,[1]Racers!$A:$A,F$2,[1]Racers!$G:$G,"="&amp;LARGE(IF([1]Racers!$E:$E=$A17,IF([1]Racers!$A:$A=F$2,[1]Racers!$G:$G)),3))</f>
        <v>0</v>
      </c>
      <c r="G17" s="237">
        <f t="array" aca="1" ref="G17" ca="1">SUMIFS([1]Racers!$G:$G,[1]Racers!$E:$E,$A17,[1]Racers!$A:$A,G$2,[1]Racers!$G:$G,"="&amp;LARGE(IF([1]Racers!$E:$E=$A17,IF([1]Racers!$A:$A=G$2,[1]Racers!$G:$G)),1))+SUMIFS([1]Racers!$G:$G,[1]Racers!$E:$E,$A17,[1]Racers!$A:$A,G$2,[1]Racers!$G:$G,"="&amp;LARGE(IF([1]Racers!$E:$E=$A17,IF([1]Racers!$A:$A=G$2,[1]Racers!$G:$G)),2))+SUMIFS([1]Racers!$G:$G,[1]Racers!$E:$E,$A17,[1]Racers!$A:$A,G$2,[1]Racers!$G:$G,"="&amp;LARGE(IF([1]Racers!$E:$E=$A17,IF([1]Racers!$A:$A=G$2,[1]Racers!$G:$G)),3))</f>
        <v>118</v>
      </c>
      <c r="H17" s="237">
        <f t="array" aca="1" ref="H17" ca="1">SUMIFS([1]Racers!$G:$G,[1]Racers!$E:$E,$A17,[1]Racers!$A:$A,H$2,[1]Racers!$G:$G,"="&amp;LARGE(IF([1]Racers!$E:$E=$A17,IF([1]Racers!$A:$A=H$2,[1]Racers!$G:$G)),1))+SUMIFS([1]Racers!$G:$G,[1]Racers!$E:$E,$A17,[1]Racers!$A:$A,H$2,[1]Racers!$G:$G,"="&amp;LARGE(IF([1]Racers!$E:$E=$A17,IF([1]Racers!$A:$A=H$2,[1]Racers!$G:$G)),2))+SUMIFS([1]Racers!$G:$G,[1]Racers!$E:$E,$A17,[1]Racers!$A:$A,H$2,[1]Racers!$G:$G,"="&amp;LARGE(IF([1]Racers!$E:$E=$A17,IF([1]Racers!$A:$A=H$2,[1]Racers!$G:$G)),3))</f>
        <v>0</v>
      </c>
      <c r="I17" s="237">
        <f t="array" aca="1" ref="I17" ca="1">SUMIFS([1]Racers!$G:$G,[1]Racers!$E:$E,$A17,[1]Racers!$A:$A,I$2,[1]Racers!$G:$G,"="&amp;LARGE(IF([1]Racers!$E:$E=$A17,IF([1]Racers!$A:$A=I$2,[1]Racers!$G:$G)),1))+SUMIFS([1]Racers!$G:$G,[1]Racers!$E:$E,$A17,[1]Racers!$A:$A,I$2,[1]Racers!$G:$G,"="&amp;LARGE(IF([1]Racers!$E:$E=$A17,IF([1]Racers!$A:$A=I$2,[1]Racers!$G:$G)),2))+SUMIFS([1]Racers!$G:$G,[1]Racers!$E:$E,$A17,[1]Racers!$A:$A,I$2,[1]Racers!$G:$G,"="&amp;LARGE(IF([1]Racers!$E:$E=$A17,IF([1]Racers!$A:$A=I$2,[1]Racers!$G:$G)),3))</f>
        <v>0</v>
      </c>
      <c r="J17" s="237">
        <f t="array" aca="1" ref="J17" ca="1">SUMIFS([1]Racers!$G:$G,[1]Racers!$E:$E,$A17,[1]Racers!$A:$A,J$2,[1]Racers!$G:$G,"="&amp;LARGE(IF([1]Racers!$E:$E=$A17,IF([1]Racers!$A:$A=J$2,[1]Racers!$G:$G)),1))+SUMIFS([1]Racers!$G:$G,[1]Racers!$E:$E,$A17,[1]Racers!$A:$A,J$2,[1]Racers!$G:$G,"="&amp;LARGE(IF([1]Racers!$E:$E=$A17,IF([1]Racers!$A:$A=J$2,[1]Racers!$G:$G)),2))+SUMIFS([1]Racers!$G:$G,[1]Racers!$E:$E,$A17,[1]Racers!$A:$A,J$2,[1]Racers!$G:$G,"="&amp;LARGE(IF([1]Racers!$E:$E=$A17,IF([1]Racers!$A:$A=J$2,[1]Racers!$G:$G)),3))</f>
        <v>0</v>
      </c>
      <c r="K17" s="237">
        <f t="array" aca="1" ref="K17" ca="1">SUMIFS([1]Racers!$G:$G,[1]Racers!$E:$E,$A17,[1]Racers!$A:$A,K$2,[1]Racers!$G:$G,"="&amp;LARGE(IF([1]Racers!$E:$E=$A17,IF([1]Racers!$A:$A=K$2,[1]Racers!$G:$G)),1))+SUMIFS([1]Racers!$G:$G,[1]Racers!$E:$E,$A17,[1]Racers!$A:$A,K$2,[1]Racers!$G:$G,"="&amp;LARGE(IF([1]Racers!$E:$E=$A17,IF([1]Racers!$A:$A=K$2,[1]Racers!$G:$G)),2))+SUMIFS([1]Racers!$G:$G,[1]Racers!$E:$E,$A17,[1]Racers!$A:$A,K$2,[1]Racers!$G:$G,"="&amp;LARGE(IF([1]Racers!$E:$E=$A17,IF([1]Racers!$A:$A=K$2,[1]Racers!$G:$G)),3))</f>
        <v>0</v>
      </c>
      <c r="L17" s="237">
        <f t="array" aca="1" ref="L17" ca="1">SUMIFS([1]Racers!$G:$G,[1]Racers!$E:$E,$A17,[1]Racers!$A:$A,L$2,[1]Racers!$G:$G,"="&amp;LARGE(IF([1]Racers!$E:$E=$A17,IF([1]Racers!$A:$A=L$2,[1]Racers!$G:$G)),1))+SUMIFS([1]Racers!$G:$G,[1]Racers!$E:$E,$A17,[1]Racers!$A:$A,L$2,[1]Racers!$G:$G,"="&amp;LARGE(IF([1]Racers!$E:$E=$A17,IF([1]Racers!$A:$A=L$2,[1]Racers!$G:$G)),2))+SUMIFS([1]Racers!$G:$G,[1]Racers!$E:$E,$A17,[1]Racers!$A:$A,L$2,[1]Racers!$G:$G,"="&amp;LARGE(IF([1]Racers!$E:$E=$A17,IF([1]Racers!$A:$A=L$2,[1]Racers!$G:$G)),3))</f>
        <v>0</v>
      </c>
    </row>
    <row r="18" spans="1:12" x14ac:dyDescent="0.25">
      <c r="A18" s="235" t="s">
        <v>634</v>
      </c>
      <c r="B18" s="235">
        <f t="shared" ca="1" si="0"/>
        <v>17</v>
      </c>
      <c r="C18" s="236">
        <f t="shared" ca="1" si="1"/>
        <v>65</v>
      </c>
      <c r="D18" s="237">
        <f t="array" aca="1" ref="D18" ca="1">SUMIFS([1]Racers!$G:$G,[1]Racers!$E:$E,$A18,[1]Racers!$A:$A,D$2,[1]Racers!$G:$G,"="&amp;LARGE(IF([1]Racers!$E:$E=$A18,IF([1]Racers!$A:$A=D$2,[1]Racers!$G:$G)),1))+SUMIFS([1]Racers!$G:$G,[1]Racers!$E:$E,$A18,[1]Racers!$A:$A,D$2,[1]Racers!$G:$G,"="&amp;LARGE(IF([1]Racers!$E:$E=$A18,IF([1]Racers!$A:$A=D$2,[1]Racers!$G:$G)),2))+SUMIFS([1]Racers!$G:$G,[1]Racers!$E:$E,$A18,[1]Racers!$A:$A,D$2,[1]Racers!$G:$G,"="&amp;LARGE(IF([1]Racers!$E:$E=$A18,IF([1]Racers!$A:$A=D$2,[1]Racers!$G:$G)),3))</f>
        <v>0</v>
      </c>
      <c r="E18" s="237">
        <f t="array" aca="1" ref="E18" ca="1">SUMIFS([1]Racers!$G:$G,[1]Racers!$E:$E,$A18,[1]Racers!$A:$A,E$2,[1]Racers!$G:$G,"="&amp;LARGE(IF([1]Racers!$E:$E=$A18,IF([1]Racers!$A:$A=E$2,[1]Racers!$G:$G)),1))+SUMIFS([1]Racers!$G:$G,[1]Racers!$E:$E,$A18,[1]Racers!$A:$A,E$2,[1]Racers!$G:$G,"="&amp;LARGE(IF([1]Racers!$E:$E=$A18,IF([1]Racers!$A:$A=E$2,[1]Racers!$G:$G)),2))+SUMIFS([1]Racers!$G:$G,[1]Racers!$E:$E,$A18,[1]Racers!$A:$A,E$2,[1]Racers!$G:$G,"="&amp;LARGE(IF([1]Racers!$E:$E=$A18,IF([1]Racers!$A:$A=E$2,[1]Racers!$G:$G)),3))</f>
        <v>0</v>
      </c>
      <c r="F18" s="237">
        <f t="array" aca="1" ref="F18" ca="1">SUMIFS([1]Racers!$G:$G,[1]Racers!$E:$E,$A18,[1]Racers!$A:$A,F$2,[1]Racers!$G:$G,"="&amp;LARGE(IF([1]Racers!$E:$E=$A18,IF([1]Racers!$A:$A=F$2,[1]Racers!$G:$G)),1))+SUMIFS([1]Racers!$G:$G,[1]Racers!$E:$E,$A18,[1]Racers!$A:$A,F$2,[1]Racers!$G:$G,"="&amp;LARGE(IF([1]Racers!$E:$E=$A18,IF([1]Racers!$A:$A=F$2,[1]Racers!$G:$G)),2))+SUMIFS([1]Racers!$G:$G,[1]Racers!$E:$E,$A18,[1]Racers!$A:$A,F$2,[1]Racers!$G:$G,"="&amp;LARGE(IF([1]Racers!$E:$E=$A18,IF([1]Racers!$A:$A=F$2,[1]Racers!$G:$G)),3))</f>
        <v>0</v>
      </c>
      <c r="G18" s="237">
        <f t="array" aca="1" ref="G18" ca="1">SUMIFS([1]Racers!$G:$G,[1]Racers!$E:$E,$A18,[1]Racers!$A:$A,G$2,[1]Racers!$G:$G,"="&amp;LARGE(IF([1]Racers!$E:$E=$A18,IF([1]Racers!$A:$A=G$2,[1]Racers!$G:$G)),1))+SUMIFS([1]Racers!$G:$G,[1]Racers!$E:$E,$A18,[1]Racers!$A:$A,G$2,[1]Racers!$G:$G,"="&amp;LARGE(IF([1]Racers!$E:$E=$A18,IF([1]Racers!$A:$A=G$2,[1]Racers!$G:$G)),2))+SUMIFS([1]Racers!$G:$G,[1]Racers!$E:$E,$A18,[1]Racers!$A:$A,G$2,[1]Racers!$G:$G,"="&amp;LARGE(IF([1]Racers!$E:$E=$A18,IF([1]Racers!$A:$A=G$2,[1]Racers!$G:$G)),3))</f>
        <v>65</v>
      </c>
      <c r="H18" s="237">
        <f t="array" aca="1" ref="H18" ca="1">SUMIFS([1]Racers!$G:$G,[1]Racers!$E:$E,$A18,[1]Racers!$A:$A,H$2,[1]Racers!$G:$G,"="&amp;LARGE(IF([1]Racers!$E:$E=$A18,IF([1]Racers!$A:$A=H$2,[1]Racers!$G:$G)),1))+SUMIFS([1]Racers!$G:$G,[1]Racers!$E:$E,$A18,[1]Racers!$A:$A,H$2,[1]Racers!$G:$G,"="&amp;LARGE(IF([1]Racers!$E:$E=$A18,IF([1]Racers!$A:$A=H$2,[1]Racers!$G:$G)),2))+SUMIFS([1]Racers!$G:$G,[1]Racers!$E:$E,$A18,[1]Racers!$A:$A,H$2,[1]Racers!$G:$G,"="&amp;LARGE(IF([1]Racers!$E:$E=$A18,IF([1]Racers!$A:$A=H$2,[1]Racers!$G:$G)),3))</f>
        <v>0</v>
      </c>
      <c r="I18" s="237">
        <f t="array" aca="1" ref="I18" ca="1">SUMIFS([1]Racers!$G:$G,[1]Racers!$E:$E,$A18,[1]Racers!$A:$A,I$2,[1]Racers!$G:$G,"="&amp;LARGE(IF([1]Racers!$E:$E=$A18,IF([1]Racers!$A:$A=I$2,[1]Racers!$G:$G)),1))+SUMIFS([1]Racers!$G:$G,[1]Racers!$E:$E,$A18,[1]Racers!$A:$A,I$2,[1]Racers!$G:$G,"="&amp;LARGE(IF([1]Racers!$E:$E=$A18,IF([1]Racers!$A:$A=I$2,[1]Racers!$G:$G)),2))+SUMIFS([1]Racers!$G:$G,[1]Racers!$E:$E,$A18,[1]Racers!$A:$A,I$2,[1]Racers!$G:$G,"="&amp;LARGE(IF([1]Racers!$E:$E=$A18,IF([1]Racers!$A:$A=I$2,[1]Racers!$G:$G)),3))</f>
        <v>0</v>
      </c>
      <c r="J18" s="237">
        <f t="array" aca="1" ref="J18" ca="1">SUMIFS([1]Racers!$G:$G,[1]Racers!$E:$E,$A18,[1]Racers!$A:$A,J$2,[1]Racers!$G:$G,"="&amp;LARGE(IF([1]Racers!$E:$E=$A18,IF([1]Racers!$A:$A=J$2,[1]Racers!$G:$G)),1))+SUMIFS([1]Racers!$G:$G,[1]Racers!$E:$E,$A18,[1]Racers!$A:$A,J$2,[1]Racers!$G:$G,"="&amp;LARGE(IF([1]Racers!$E:$E=$A18,IF([1]Racers!$A:$A=J$2,[1]Racers!$G:$G)),2))+SUMIFS([1]Racers!$G:$G,[1]Racers!$E:$E,$A18,[1]Racers!$A:$A,J$2,[1]Racers!$G:$G,"="&amp;LARGE(IF([1]Racers!$E:$E=$A18,IF([1]Racers!$A:$A=J$2,[1]Racers!$G:$G)),3))</f>
        <v>0</v>
      </c>
      <c r="K18" s="237">
        <f t="array" aca="1" ref="K18" ca="1">SUMIFS([1]Racers!$G:$G,[1]Racers!$E:$E,$A18,[1]Racers!$A:$A,K$2,[1]Racers!$G:$G,"="&amp;LARGE(IF([1]Racers!$E:$E=$A18,IF([1]Racers!$A:$A=K$2,[1]Racers!$G:$G)),1))+SUMIFS([1]Racers!$G:$G,[1]Racers!$E:$E,$A18,[1]Racers!$A:$A,K$2,[1]Racers!$G:$G,"="&amp;LARGE(IF([1]Racers!$E:$E=$A18,IF([1]Racers!$A:$A=K$2,[1]Racers!$G:$G)),2))+SUMIFS([1]Racers!$G:$G,[1]Racers!$E:$E,$A18,[1]Racers!$A:$A,K$2,[1]Racers!$G:$G,"="&amp;LARGE(IF([1]Racers!$E:$E=$A18,IF([1]Racers!$A:$A=K$2,[1]Racers!$G:$G)),3))</f>
        <v>0</v>
      </c>
      <c r="L18" s="237">
        <f t="array" aca="1" ref="L18" ca="1">SUMIFS([1]Racers!$G:$G,[1]Racers!$E:$E,$A18,[1]Racers!$A:$A,L$2,[1]Racers!$G:$G,"="&amp;LARGE(IF([1]Racers!$E:$E=$A18,IF([1]Racers!$A:$A=L$2,[1]Racers!$G:$G)),1))+SUMIFS([1]Racers!$G:$G,[1]Racers!$E:$E,$A18,[1]Racers!$A:$A,L$2,[1]Racers!$G:$G,"="&amp;LARGE(IF([1]Racers!$E:$E=$A18,IF([1]Racers!$A:$A=L$2,[1]Racers!$G:$G)),2))+SUMIFS([1]Racers!$G:$G,[1]Racers!$E:$E,$A18,[1]Racers!$A:$A,L$2,[1]Racers!$G:$G,"="&amp;LARGE(IF([1]Racers!$E:$E=$A18,IF([1]Racers!$A:$A=L$2,[1]Racers!$G:$G)),3))</f>
        <v>0</v>
      </c>
    </row>
    <row r="19" spans="1:12" x14ac:dyDescent="0.25">
      <c r="A19" s="238" t="s">
        <v>69</v>
      </c>
      <c r="B19" s="238">
        <f t="shared" ca="1" si="0"/>
        <v>17</v>
      </c>
      <c r="C19" s="239">
        <f t="shared" ca="1" si="1"/>
        <v>65</v>
      </c>
      <c r="D19" s="237">
        <f t="array" aca="1" ref="D19" ca="1">SUMIFS([1]Racers!$G:$G,[1]Racers!$E:$E,$A19,[1]Racers!$A:$A,D$2,[1]Racers!$G:$G,"="&amp;LARGE(IF([1]Racers!$E:$E=$A19,IF([1]Racers!$A:$A=D$2,[1]Racers!$G:$G)),1))+SUMIFS([1]Racers!$G:$G,[1]Racers!$E:$E,$A19,[1]Racers!$A:$A,D$2,[1]Racers!$G:$G,"="&amp;LARGE(IF([1]Racers!$E:$E=$A19,IF([1]Racers!$A:$A=D$2,[1]Racers!$G:$G)),2))+SUMIFS([1]Racers!$G:$G,[1]Racers!$E:$E,$A19,[1]Racers!$A:$A,D$2,[1]Racers!$G:$G,"="&amp;LARGE(IF([1]Racers!$E:$E=$A19,IF([1]Racers!$A:$A=D$2,[1]Racers!$G:$G)),3))</f>
        <v>0</v>
      </c>
      <c r="E19" s="237">
        <f t="array" aca="1" ref="E19" ca="1">SUMIFS([1]Racers!$G:$G,[1]Racers!$E:$E,$A19,[1]Racers!$A:$A,E$2,[1]Racers!$G:$G,"="&amp;LARGE(IF([1]Racers!$E:$E=$A19,IF([1]Racers!$A:$A=E$2,[1]Racers!$G:$G)),1))+SUMIFS([1]Racers!$G:$G,[1]Racers!$E:$E,$A19,[1]Racers!$A:$A,E$2,[1]Racers!$G:$G,"="&amp;LARGE(IF([1]Racers!$E:$E=$A19,IF([1]Racers!$A:$A=E$2,[1]Racers!$G:$G)),2))+SUMIFS([1]Racers!$G:$G,[1]Racers!$E:$E,$A19,[1]Racers!$A:$A,E$2,[1]Racers!$G:$G,"="&amp;LARGE(IF([1]Racers!$E:$E=$A19,IF([1]Racers!$A:$A=E$2,[1]Racers!$G:$G)),3))</f>
        <v>0</v>
      </c>
      <c r="F19" s="237">
        <f t="array" aca="1" ref="F19" ca="1">SUMIFS([1]Racers!$G:$G,[1]Racers!$E:$E,$A19,[1]Racers!$A:$A,F$2,[1]Racers!$G:$G,"="&amp;LARGE(IF([1]Racers!$E:$E=$A19,IF([1]Racers!$A:$A=F$2,[1]Racers!$G:$G)),1))+SUMIFS([1]Racers!$G:$G,[1]Racers!$E:$E,$A19,[1]Racers!$A:$A,F$2,[1]Racers!$G:$G,"="&amp;LARGE(IF([1]Racers!$E:$E=$A19,IF([1]Racers!$A:$A=F$2,[1]Racers!$G:$G)),2))+SUMIFS([1]Racers!$G:$G,[1]Racers!$E:$E,$A19,[1]Racers!$A:$A,F$2,[1]Racers!$G:$G,"="&amp;LARGE(IF([1]Racers!$E:$E=$A19,IF([1]Racers!$A:$A=F$2,[1]Racers!$G:$G)),3))</f>
        <v>0</v>
      </c>
      <c r="G19" s="237">
        <f t="array" aca="1" ref="G19" ca="1">SUMIFS([1]Racers!$G:$G,[1]Racers!$E:$E,$A19,[1]Racers!$A:$A,G$2,[1]Racers!$G:$G,"="&amp;LARGE(IF([1]Racers!$E:$E=$A19,IF([1]Racers!$A:$A=G$2,[1]Racers!$G:$G)),1))+SUMIFS([1]Racers!$G:$G,[1]Racers!$E:$E,$A19,[1]Racers!$A:$A,G$2,[1]Racers!$G:$G,"="&amp;LARGE(IF([1]Racers!$E:$E=$A19,IF([1]Racers!$A:$A=G$2,[1]Racers!$G:$G)),2))+SUMIFS([1]Racers!$G:$G,[1]Racers!$E:$E,$A19,[1]Racers!$A:$A,G$2,[1]Racers!$G:$G,"="&amp;LARGE(IF([1]Racers!$E:$E=$A19,IF([1]Racers!$A:$A=G$2,[1]Racers!$G:$G)),3))</f>
        <v>65</v>
      </c>
      <c r="H19" s="237">
        <f t="array" aca="1" ref="H19" ca="1">SUMIFS([1]Racers!$G:$G,[1]Racers!$E:$E,$A19,[1]Racers!$A:$A,H$2,[1]Racers!$G:$G,"="&amp;LARGE(IF([1]Racers!$E:$E=$A19,IF([1]Racers!$A:$A=H$2,[1]Racers!$G:$G)),1))+SUMIFS([1]Racers!$G:$G,[1]Racers!$E:$E,$A19,[1]Racers!$A:$A,H$2,[1]Racers!$G:$G,"="&amp;LARGE(IF([1]Racers!$E:$E=$A19,IF([1]Racers!$A:$A=H$2,[1]Racers!$G:$G)),2))+SUMIFS([1]Racers!$G:$G,[1]Racers!$E:$E,$A19,[1]Racers!$A:$A,H$2,[1]Racers!$G:$G,"="&amp;LARGE(IF([1]Racers!$E:$E=$A19,IF([1]Racers!$A:$A=H$2,[1]Racers!$G:$G)),3))</f>
        <v>0</v>
      </c>
      <c r="I19" s="237">
        <f t="array" aca="1" ref="I19" ca="1">SUMIFS([1]Racers!$G:$G,[1]Racers!$E:$E,$A19,[1]Racers!$A:$A,I$2,[1]Racers!$G:$G,"="&amp;LARGE(IF([1]Racers!$E:$E=$A19,IF([1]Racers!$A:$A=I$2,[1]Racers!$G:$G)),1))+SUMIFS([1]Racers!$G:$G,[1]Racers!$E:$E,$A19,[1]Racers!$A:$A,I$2,[1]Racers!$G:$G,"="&amp;LARGE(IF([1]Racers!$E:$E=$A19,IF([1]Racers!$A:$A=I$2,[1]Racers!$G:$G)),2))+SUMIFS([1]Racers!$G:$G,[1]Racers!$E:$E,$A19,[1]Racers!$A:$A,I$2,[1]Racers!$G:$G,"="&amp;LARGE(IF([1]Racers!$E:$E=$A19,IF([1]Racers!$A:$A=I$2,[1]Racers!$G:$G)),3))</f>
        <v>0</v>
      </c>
      <c r="J19" s="237">
        <f t="array" aca="1" ref="J19" ca="1">SUMIFS([1]Racers!$G:$G,[1]Racers!$E:$E,$A19,[1]Racers!$A:$A,J$2,[1]Racers!$G:$G,"="&amp;LARGE(IF([1]Racers!$E:$E=$A19,IF([1]Racers!$A:$A=J$2,[1]Racers!$G:$G)),1))+SUMIFS([1]Racers!$G:$G,[1]Racers!$E:$E,$A19,[1]Racers!$A:$A,J$2,[1]Racers!$G:$G,"="&amp;LARGE(IF([1]Racers!$E:$E=$A19,IF([1]Racers!$A:$A=J$2,[1]Racers!$G:$G)),2))+SUMIFS([1]Racers!$G:$G,[1]Racers!$E:$E,$A19,[1]Racers!$A:$A,J$2,[1]Racers!$G:$G,"="&amp;LARGE(IF([1]Racers!$E:$E=$A19,IF([1]Racers!$A:$A=J$2,[1]Racers!$G:$G)),3))</f>
        <v>0</v>
      </c>
      <c r="K19" s="237">
        <f t="array" aca="1" ref="K19" ca="1">SUMIFS([1]Racers!$G:$G,[1]Racers!$E:$E,$A19,[1]Racers!$A:$A,K$2,[1]Racers!$G:$G,"="&amp;LARGE(IF([1]Racers!$E:$E=$A19,IF([1]Racers!$A:$A=K$2,[1]Racers!$G:$G)),1))+SUMIFS([1]Racers!$G:$G,[1]Racers!$E:$E,$A19,[1]Racers!$A:$A,K$2,[1]Racers!$G:$G,"="&amp;LARGE(IF([1]Racers!$E:$E=$A19,IF([1]Racers!$A:$A=K$2,[1]Racers!$G:$G)),2))+SUMIFS([1]Racers!$G:$G,[1]Racers!$E:$E,$A19,[1]Racers!$A:$A,K$2,[1]Racers!$G:$G,"="&amp;LARGE(IF([1]Racers!$E:$E=$A19,IF([1]Racers!$A:$A=K$2,[1]Racers!$G:$G)),3))</f>
        <v>0</v>
      </c>
      <c r="L19" s="237">
        <f t="array" aca="1" ref="L19" ca="1">SUMIFS([1]Racers!$G:$G,[1]Racers!$E:$E,$A19,[1]Racers!$A:$A,L$2,[1]Racers!$G:$G,"="&amp;LARGE(IF([1]Racers!$E:$E=$A19,IF([1]Racers!$A:$A=L$2,[1]Racers!$G:$G)),1))+SUMIFS([1]Racers!$G:$G,[1]Racers!$E:$E,$A19,[1]Racers!$A:$A,L$2,[1]Racers!$G:$G,"="&amp;LARGE(IF([1]Racers!$E:$E=$A19,IF([1]Racers!$A:$A=L$2,[1]Racers!$G:$G)),2))+SUMIFS([1]Racers!$G:$G,[1]Racers!$E:$E,$A19,[1]Racers!$A:$A,L$2,[1]Racers!$G:$G,"="&amp;LARGE(IF([1]Racers!$E:$E=$A19,IF([1]Racers!$A:$A=L$2,[1]Racers!$G:$G)),3))</f>
        <v>0</v>
      </c>
    </row>
    <row r="20" spans="1:12" x14ac:dyDescent="0.25">
      <c r="A20" s="235" t="s">
        <v>71</v>
      </c>
      <c r="B20" s="235">
        <f t="shared" ca="1" si="0"/>
        <v>19</v>
      </c>
      <c r="C20" s="236">
        <f t="shared" ca="1" si="1"/>
        <v>44</v>
      </c>
      <c r="D20" s="237">
        <f t="array" aca="1" ref="D20" ca="1">SUMIFS([1]Racers!$G:$G,[1]Racers!$E:$E,$A20,[1]Racers!$A:$A,D$2,[1]Racers!$G:$G,"="&amp;LARGE(IF([1]Racers!$E:$E=$A20,IF([1]Racers!$A:$A=D$2,[1]Racers!$G:$G)),1))+SUMIFS([1]Racers!$G:$G,[1]Racers!$E:$E,$A20,[1]Racers!$A:$A,D$2,[1]Racers!$G:$G,"="&amp;LARGE(IF([1]Racers!$E:$E=$A20,IF([1]Racers!$A:$A=D$2,[1]Racers!$G:$G)),2))+SUMIFS([1]Racers!$G:$G,[1]Racers!$E:$E,$A20,[1]Racers!$A:$A,D$2,[1]Racers!$G:$G,"="&amp;LARGE(IF([1]Racers!$E:$E=$A20,IF([1]Racers!$A:$A=D$2,[1]Racers!$G:$G)),3))</f>
        <v>0</v>
      </c>
      <c r="E20" s="237">
        <f t="array" aca="1" ref="E20" ca="1">SUMIFS([1]Racers!$G:$G,[1]Racers!$E:$E,$A20,[1]Racers!$A:$A,E$2,[1]Racers!$G:$G,"="&amp;LARGE(IF([1]Racers!$E:$E=$A20,IF([1]Racers!$A:$A=E$2,[1]Racers!$G:$G)),1))+SUMIFS([1]Racers!$G:$G,[1]Racers!$E:$E,$A20,[1]Racers!$A:$A,E$2,[1]Racers!$G:$G,"="&amp;LARGE(IF([1]Racers!$E:$E=$A20,IF([1]Racers!$A:$A=E$2,[1]Racers!$G:$G)),2))+SUMIFS([1]Racers!$G:$G,[1]Racers!$E:$E,$A20,[1]Racers!$A:$A,E$2,[1]Racers!$G:$G,"="&amp;LARGE(IF([1]Racers!$E:$E=$A20,IF([1]Racers!$A:$A=E$2,[1]Racers!$G:$G)),3))</f>
        <v>0</v>
      </c>
      <c r="F20" s="237">
        <f t="array" aca="1" ref="F20" ca="1">SUMIFS([1]Racers!$G:$G,[1]Racers!$E:$E,$A20,[1]Racers!$A:$A,F$2,[1]Racers!$G:$G,"="&amp;LARGE(IF([1]Racers!$E:$E=$A20,IF([1]Racers!$A:$A=F$2,[1]Racers!$G:$G)),1))+SUMIFS([1]Racers!$G:$G,[1]Racers!$E:$E,$A20,[1]Racers!$A:$A,F$2,[1]Racers!$G:$G,"="&amp;LARGE(IF([1]Racers!$E:$E=$A20,IF([1]Racers!$A:$A=F$2,[1]Racers!$G:$G)),2))+SUMIFS([1]Racers!$G:$G,[1]Racers!$E:$E,$A20,[1]Racers!$A:$A,F$2,[1]Racers!$G:$G,"="&amp;LARGE(IF([1]Racers!$E:$E=$A20,IF([1]Racers!$A:$A=F$2,[1]Racers!$G:$G)),3))</f>
        <v>40</v>
      </c>
      <c r="G20" s="237">
        <f t="array" aca="1" ref="G20" ca="1">SUMIFS([1]Racers!$G:$G,[1]Racers!$E:$E,$A20,[1]Racers!$A:$A,G$2,[1]Racers!$G:$G,"="&amp;LARGE(IF([1]Racers!$E:$E=$A20,IF([1]Racers!$A:$A=G$2,[1]Racers!$G:$G)),1))+SUMIFS([1]Racers!$G:$G,[1]Racers!$E:$E,$A20,[1]Racers!$A:$A,G$2,[1]Racers!$G:$G,"="&amp;LARGE(IF([1]Racers!$E:$E=$A20,IF([1]Racers!$A:$A=G$2,[1]Racers!$G:$G)),2))+SUMIFS([1]Racers!$G:$G,[1]Racers!$E:$E,$A20,[1]Racers!$A:$A,G$2,[1]Racers!$G:$G,"="&amp;LARGE(IF([1]Racers!$E:$E=$A20,IF([1]Racers!$A:$A=G$2,[1]Racers!$G:$G)),3))</f>
        <v>4</v>
      </c>
      <c r="H20" s="237">
        <f t="array" aca="1" ref="H20" ca="1">SUMIFS([1]Racers!$G:$G,[1]Racers!$E:$E,$A20,[1]Racers!$A:$A,H$2,[1]Racers!$G:$G,"="&amp;LARGE(IF([1]Racers!$E:$E=$A20,IF([1]Racers!$A:$A=H$2,[1]Racers!$G:$G)),1))+SUMIFS([1]Racers!$G:$G,[1]Racers!$E:$E,$A20,[1]Racers!$A:$A,H$2,[1]Racers!$G:$G,"="&amp;LARGE(IF([1]Racers!$E:$E=$A20,IF([1]Racers!$A:$A=H$2,[1]Racers!$G:$G)),2))+SUMIFS([1]Racers!$G:$G,[1]Racers!$E:$E,$A20,[1]Racers!$A:$A,H$2,[1]Racers!$G:$G,"="&amp;LARGE(IF([1]Racers!$E:$E=$A20,IF([1]Racers!$A:$A=H$2,[1]Racers!$G:$G)),3))</f>
        <v>0</v>
      </c>
      <c r="I20" s="237">
        <f t="array" aca="1" ref="I20" ca="1">SUMIFS([1]Racers!$G:$G,[1]Racers!$E:$E,$A20,[1]Racers!$A:$A,I$2,[1]Racers!$G:$G,"="&amp;LARGE(IF([1]Racers!$E:$E=$A20,IF([1]Racers!$A:$A=I$2,[1]Racers!$G:$G)),1))+SUMIFS([1]Racers!$G:$G,[1]Racers!$E:$E,$A20,[1]Racers!$A:$A,I$2,[1]Racers!$G:$G,"="&amp;LARGE(IF([1]Racers!$E:$E=$A20,IF([1]Racers!$A:$A=I$2,[1]Racers!$G:$G)),2))+SUMIFS([1]Racers!$G:$G,[1]Racers!$E:$E,$A20,[1]Racers!$A:$A,I$2,[1]Racers!$G:$G,"="&amp;LARGE(IF([1]Racers!$E:$E=$A20,IF([1]Racers!$A:$A=I$2,[1]Racers!$G:$G)),3))</f>
        <v>0</v>
      </c>
      <c r="J20" s="237">
        <f t="array" aca="1" ref="J20" ca="1">SUMIFS([1]Racers!$G:$G,[1]Racers!$E:$E,$A20,[1]Racers!$A:$A,J$2,[1]Racers!$G:$G,"="&amp;LARGE(IF([1]Racers!$E:$E=$A20,IF([1]Racers!$A:$A=J$2,[1]Racers!$G:$G)),1))+SUMIFS([1]Racers!$G:$G,[1]Racers!$E:$E,$A20,[1]Racers!$A:$A,J$2,[1]Racers!$G:$G,"="&amp;LARGE(IF([1]Racers!$E:$E=$A20,IF([1]Racers!$A:$A=J$2,[1]Racers!$G:$G)),2))+SUMIFS([1]Racers!$G:$G,[1]Racers!$E:$E,$A20,[1]Racers!$A:$A,J$2,[1]Racers!$G:$G,"="&amp;LARGE(IF([1]Racers!$E:$E=$A20,IF([1]Racers!$A:$A=J$2,[1]Racers!$G:$G)),3))</f>
        <v>0</v>
      </c>
      <c r="K20" s="237">
        <f t="array" aca="1" ref="K20" ca="1">SUMIFS([1]Racers!$G:$G,[1]Racers!$E:$E,$A20,[1]Racers!$A:$A,K$2,[1]Racers!$G:$G,"="&amp;LARGE(IF([1]Racers!$E:$E=$A20,IF([1]Racers!$A:$A=K$2,[1]Racers!$G:$G)),1))+SUMIFS([1]Racers!$G:$G,[1]Racers!$E:$E,$A20,[1]Racers!$A:$A,K$2,[1]Racers!$G:$G,"="&amp;LARGE(IF([1]Racers!$E:$E=$A20,IF([1]Racers!$A:$A=K$2,[1]Racers!$G:$G)),2))+SUMIFS([1]Racers!$G:$G,[1]Racers!$E:$E,$A20,[1]Racers!$A:$A,K$2,[1]Racers!$G:$G,"="&amp;LARGE(IF([1]Racers!$E:$E=$A20,IF([1]Racers!$A:$A=K$2,[1]Racers!$G:$G)),3))</f>
        <v>0</v>
      </c>
      <c r="L20" s="237">
        <f t="array" aca="1" ref="L20" ca="1">SUMIFS([1]Racers!$G:$G,[1]Racers!$E:$E,$A20,[1]Racers!$A:$A,L$2,[1]Racers!$G:$G,"="&amp;LARGE(IF([1]Racers!$E:$E=$A20,IF([1]Racers!$A:$A=L$2,[1]Racers!$G:$G)),1))+SUMIFS([1]Racers!$G:$G,[1]Racers!$E:$E,$A20,[1]Racers!$A:$A,L$2,[1]Racers!$G:$G,"="&amp;LARGE(IF([1]Racers!$E:$E=$A20,IF([1]Racers!$A:$A=L$2,[1]Racers!$G:$G)),2))+SUMIFS([1]Racers!$G:$G,[1]Racers!$E:$E,$A20,[1]Racers!$A:$A,L$2,[1]Racers!$G:$G,"="&amp;LARGE(IF([1]Racers!$E:$E=$A20,IF([1]Racers!$A:$A=L$2,[1]Racers!$G:$G)),3))</f>
        <v>0</v>
      </c>
    </row>
    <row r="21" spans="1:12" x14ac:dyDescent="0.25">
      <c r="A21" s="238" t="s">
        <v>623</v>
      </c>
      <c r="B21" s="238">
        <f t="shared" ca="1" si="0"/>
        <v>20</v>
      </c>
      <c r="C21" s="239">
        <f t="shared" ca="1" si="1"/>
        <v>43</v>
      </c>
      <c r="D21" s="237">
        <f t="array" aca="1" ref="D21" ca="1">SUMIFS([1]Racers!$G:$G,[1]Racers!$E:$E,$A21,[1]Racers!$A:$A,D$2,[1]Racers!$G:$G,"="&amp;LARGE(IF([1]Racers!$E:$E=$A21,IF([1]Racers!$A:$A=D$2,[1]Racers!$G:$G)),1))+SUMIFS([1]Racers!$G:$G,[1]Racers!$E:$E,$A21,[1]Racers!$A:$A,D$2,[1]Racers!$G:$G,"="&amp;LARGE(IF([1]Racers!$E:$E=$A21,IF([1]Racers!$A:$A=D$2,[1]Racers!$G:$G)),2))+SUMIFS([1]Racers!$G:$G,[1]Racers!$E:$E,$A21,[1]Racers!$A:$A,D$2,[1]Racers!$G:$G,"="&amp;LARGE(IF([1]Racers!$E:$E=$A21,IF([1]Racers!$A:$A=D$2,[1]Racers!$G:$G)),3))</f>
        <v>39</v>
      </c>
      <c r="E21" s="237">
        <f t="array" aca="1" ref="E21" ca="1">SUMIFS([1]Racers!$G:$G,[1]Racers!$E:$E,$A21,[1]Racers!$A:$A,E$2,[1]Racers!$G:$G,"="&amp;LARGE(IF([1]Racers!$E:$E=$A21,IF([1]Racers!$A:$A=E$2,[1]Racers!$G:$G)),1))+SUMIFS([1]Racers!$G:$G,[1]Racers!$E:$E,$A21,[1]Racers!$A:$A,E$2,[1]Racers!$G:$G,"="&amp;LARGE(IF([1]Racers!$E:$E=$A21,IF([1]Racers!$A:$A=E$2,[1]Racers!$G:$G)),2))+SUMIFS([1]Racers!$G:$G,[1]Racers!$E:$E,$A21,[1]Racers!$A:$A,E$2,[1]Racers!$G:$G,"="&amp;LARGE(IF([1]Racers!$E:$E=$A21,IF([1]Racers!$A:$A=E$2,[1]Racers!$G:$G)),3))</f>
        <v>0</v>
      </c>
      <c r="F21" s="237">
        <f t="array" aca="1" ref="F21" ca="1">SUMIFS([1]Racers!$G:$G,[1]Racers!$E:$E,$A21,[1]Racers!$A:$A,F$2,[1]Racers!$G:$G,"="&amp;LARGE(IF([1]Racers!$E:$E=$A21,IF([1]Racers!$A:$A=F$2,[1]Racers!$G:$G)),1))+SUMIFS([1]Racers!$G:$G,[1]Racers!$E:$E,$A21,[1]Racers!$A:$A,F$2,[1]Racers!$G:$G,"="&amp;LARGE(IF([1]Racers!$E:$E=$A21,IF([1]Racers!$A:$A=F$2,[1]Racers!$G:$G)),2))+SUMIFS([1]Racers!$G:$G,[1]Racers!$E:$E,$A21,[1]Racers!$A:$A,F$2,[1]Racers!$G:$G,"="&amp;LARGE(IF([1]Racers!$E:$E=$A21,IF([1]Racers!$A:$A=F$2,[1]Racers!$G:$G)),3))</f>
        <v>0</v>
      </c>
      <c r="G21" s="237">
        <f t="array" aca="1" ref="G21" ca="1">SUMIFS([1]Racers!$G:$G,[1]Racers!$E:$E,$A21,[1]Racers!$A:$A,G$2,[1]Racers!$G:$G,"="&amp;LARGE(IF([1]Racers!$E:$E=$A21,IF([1]Racers!$A:$A=G$2,[1]Racers!$G:$G)),1))+SUMIFS([1]Racers!$G:$G,[1]Racers!$E:$E,$A21,[1]Racers!$A:$A,G$2,[1]Racers!$G:$G,"="&amp;LARGE(IF([1]Racers!$E:$E=$A21,IF([1]Racers!$A:$A=G$2,[1]Racers!$G:$G)),2))+SUMIFS([1]Racers!$G:$G,[1]Racers!$E:$E,$A21,[1]Racers!$A:$A,G$2,[1]Racers!$G:$G,"="&amp;LARGE(IF([1]Racers!$E:$E=$A21,IF([1]Racers!$A:$A=G$2,[1]Racers!$G:$G)),3))</f>
        <v>0</v>
      </c>
      <c r="H21" s="237">
        <f t="array" aca="1" ref="H21" ca="1">SUMIFS([1]Racers!$G:$G,[1]Racers!$E:$E,$A21,[1]Racers!$A:$A,H$2,[1]Racers!$G:$G,"="&amp;LARGE(IF([1]Racers!$E:$E=$A21,IF([1]Racers!$A:$A=H$2,[1]Racers!$G:$G)),1))+SUMIFS([1]Racers!$G:$G,[1]Racers!$E:$E,$A21,[1]Racers!$A:$A,H$2,[1]Racers!$G:$G,"="&amp;LARGE(IF([1]Racers!$E:$E=$A21,IF([1]Racers!$A:$A=H$2,[1]Racers!$G:$G)),2))+SUMIFS([1]Racers!$G:$G,[1]Racers!$E:$E,$A21,[1]Racers!$A:$A,H$2,[1]Racers!$G:$G,"="&amp;LARGE(IF([1]Racers!$E:$E=$A21,IF([1]Racers!$A:$A=H$2,[1]Racers!$G:$G)),3))</f>
        <v>0</v>
      </c>
      <c r="I21" s="237">
        <f t="array" aca="1" ref="I21" ca="1">SUMIFS([1]Racers!$G:$G,[1]Racers!$E:$E,$A21,[1]Racers!$A:$A,I$2,[1]Racers!$G:$G,"="&amp;LARGE(IF([1]Racers!$E:$E=$A21,IF([1]Racers!$A:$A=I$2,[1]Racers!$G:$G)),1))+SUMIFS([1]Racers!$G:$G,[1]Racers!$E:$E,$A21,[1]Racers!$A:$A,I$2,[1]Racers!$G:$G,"="&amp;LARGE(IF([1]Racers!$E:$E=$A21,IF([1]Racers!$A:$A=I$2,[1]Racers!$G:$G)),2))+SUMIFS([1]Racers!$G:$G,[1]Racers!$E:$E,$A21,[1]Racers!$A:$A,I$2,[1]Racers!$G:$G,"="&amp;LARGE(IF([1]Racers!$E:$E=$A21,IF([1]Racers!$A:$A=I$2,[1]Racers!$G:$G)),3))</f>
        <v>0</v>
      </c>
      <c r="J21" s="237">
        <f t="array" aca="1" ref="J21" ca="1">SUMIFS([1]Racers!$G:$G,[1]Racers!$E:$E,$A21,[1]Racers!$A:$A,J$2,[1]Racers!$G:$G,"="&amp;LARGE(IF([1]Racers!$E:$E=$A21,IF([1]Racers!$A:$A=J$2,[1]Racers!$G:$G)),1))+SUMIFS([1]Racers!$G:$G,[1]Racers!$E:$E,$A21,[1]Racers!$A:$A,J$2,[1]Racers!$G:$G,"="&amp;LARGE(IF([1]Racers!$E:$E=$A21,IF([1]Racers!$A:$A=J$2,[1]Racers!$G:$G)),2))+SUMIFS([1]Racers!$G:$G,[1]Racers!$E:$E,$A21,[1]Racers!$A:$A,J$2,[1]Racers!$G:$G,"="&amp;LARGE(IF([1]Racers!$E:$E=$A21,IF([1]Racers!$A:$A=J$2,[1]Racers!$G:$G)),3))</f>
        <v>0</v>
      </c>
      <c r="K21" s="237">
        <f t="array" aca="1" ref="K21" ca="1">SUMIFS([1]Racers!$G:$G,[1]Racers!$E:$E,$A21,[1]Racers!$A:$A,K$2,[1]Racers!$G:$G,"="&amp;LARGE(IF([1]Racers!$E:$E=$A21,IF([1]Racers!$A:$A=K$2,[1]Racers!$G:$G)),1))+SUMIFS([1]Racers!$G:$G,[1]Racers!$E:$E,$A21,[1]Racers!$A:$A,K$2,[1]Racers!$G:$G,"="&amp;LARGE(IF([1]Racers!$E:$E=$A21,IF([1]Racers!$A:$A=K$2,[1]Racers!$G:$G)),2))+SUMIFS([1]Racers!$G:$G,[1]Racers!$E:$E,$A21,[1]Racers!$A:$A,K$2,[1]Racers!$G:$G,"="&amp;LARGE(IF([1]Racers!$E:$E=$A21,IF([1]Racers!$A:$A=K$2,[1]Racers!$G:$G)),3))</f>
        <v>4</v>
      </c>
      <c r="L21" s="237">
        <f t="array" aca="1" ref="L21" ca="1">SUMIFS([1]Racers!$G:$G,[1]Racers!$E:$E,$A21,[1]Racers!$A:$A,L$2,[1]Racers!$G:$G,"="&amp;LARGE(IF([1]Racers!$E:$E=$A21,IF([1]Racers!$A:$A=L$2,[1]Racers!$G:$G)),1))+SUMIFS([1]Racers!$G:$G,[1]Racers!$E:$E,$A21,[1]Racers!$A:$A,L$2,[1]Racers!$G:$G,"="&amp;LARGE(IF([1]Racers!$E:$E=$A21,IF([1]Racers!$A:$A=L$2,[1]Racers!$G:$G)),2))+SUMIFS([1]Racers!$G:$G,[1]Racers!$E:$E,$A21,[1]Racers!$A:$A,L$2,[1]Racers!$G:$G,"="&amp;LARGE(IF([1]Racers!$E:$E=$A21,IF([1]Racers!$A:$A=L$2,[1]Racers!$G:$G)),3))</f>
        <v>0</v>
      </c>
    </row>
    <row r="22" spans="1:12" x14ac:dyDescent="0.25">
      <c r="A22" s="235" t="s">
        <v>833</v>
      </c>
      <c r="B22" s="235">
        <f t="shared" ca="1" si="0"/>
        <v>21</v>
      </c>
      <c r="C22" s="236">
        <f t="shared" ca="1" si="1"/>
        <v>42</v>
      </c>
      <c r="D22" s="237">
        <f t="array" aca="1" ref="D22" ca="1">SUMIFS([1]Racers!$G:$G,[1]Racers!$E:$E,$A22,[1]Racers!$A:$A,D$2,[1]Racers!$G:$G,"="&amp;LARGE(IF([1]Racers!$E:$E=$A22,IF([1]Racers!$A:$A=D$2,[1]Racers!$G:$G)),1))+SUMIFS([1]Racers!$G:$G,[1]Racers!$E:$E,$A22,[1]Racers!$A:$A,D$2,[1]Racers!$G:$G,"="&amp;LARGE(IF([1]Racers!$E:$E=$A22,IF([1]Racers!$A:$A=D$2,[1]Racers!$G:$G)),2))+SUMIFS([1]Racers!$G:$G,[1]Racers!$E:$E,$A22,[1]Racers!$A:$A,D$2,[1]Racers!$G:$G,"="&amp;LARGE(IF([1]Racers!$E:$E=$A22,IF([1]Racers!$A:$A=D$2,[1]Racers!$G:$G)),3))</f>
        <v>0</v>
      </c>
      <c r="E22" s="237">
        <f t="array" aca="1" ref="E22" ca="1">SUMIFS([1]Racers!$G:$G,[1]Racers!$E:$E,$A22,[1]Racers!$A:$A,E$2,[1]Racers!$G:$G,"="&amp;LARGE(IF([1]Racers!$E:$E=$A22,IF([1]Racers!$A:$A=E$2,[1]Racers!$G:$G)),1))+SUMIFS([1]Racers!$G:$G,[1]Racers!$E:$E,$A22,[1]Racers!$A:$A,E$2,[1]Racers!$G:$G,"="&amp;LARGE(IF([1]Racers!$E:$E=$A22,IF([1]Racers!$A:$A=E$2,[1]Racers!$G:$G)),2))+SUMIFS([1]Racers!$G:$G,[1]Racers!$E:$E,$A22,[1]Racers!$A:$A,E$2,[1]Racers!$G:$G,"="&amp;LARGE(IF([1]Racers!$E:$E=$A22,IF([1]Racers!$A:$A=E$2,[1]Racers!$G:$G)),3))</f>
        <v>0</v>
      </c>
      <c r="F22" s="237">
        <f t="array" aca="1" ref="F22" ca="1">SUMIFS([1]Racers!$G:$G,[1]Racers!$E:$E,$A22,[1]Racers!$A:$A,F$2,[1]Racers!$G:$G,"="&amp;LARGE(IF([1]Racers!$E:$E=$A22,IF([1]Racers!$A:$A=F$2,[1]Racers!$G:$G)),1))+SUMIFS([1]Racers!$G:$G,[1]Racers!$E:$E,$A22,[1]Racers!$A:$A,F$2,[1]Racers!$G:$G,"="&amp;LARGE(IF([1]Racers!$E:$E=$A22,IF([1]Racers!$A:$A=F$2,[1]Racers!$G:$G)),2))+SUMIFS([1]Racers!$G:$G,[1]Racers!$E:$E,$A22,[1]Racers!$A:$A,F$2,[1]Racers!$G:$G,"="&amp;LARGE(IF([1]Racers!$E:$E=$A22,IF([1]Racers!$A:$A=F$2,[1]Racers!$G:$G)),3))</f>
        <v>0</v>
      </c>
      <c r="G22" s="237">
        <f t="array" aca="1" ref="G22" ca="1">SUMIFS([1]Racers!$G:$G,[1]Racers!$E:$E,$A22,[1]Racers!$A:$A,G$2,[1]Racers!$G:$G,"="&amp;LARGE(IF([1]Racers!$E:$E=$A22,IF([1]Racers!$A:$A=G$2,[1]Racers!$G:$G)),1))+SUMIFS([1]Racers!$G:$G,[1]Racers!$E:$E,$A22,[1]Racers!$A:$A,G$2,[1]Racers!$G:$G,"="&amp;LARGE(IF([1]Racers!$E:$E=$A22,IF([1]Racers!$A:$A=G$2,[1]Racers!$G:$G)),2))+SUMIFS([1]Racers!$G:$G,[1]Racers!$E:$E,$A22,[1]Racers!$A:$A,G$2,[1]Racers!$G:$G,"="&amp;LARGE(IF([1]Racers!$E:$E=$A22,IF([1]Racers!$A:$A=G$2,[1]Racers!$G:$G)),3))</f>
        <v>0</v>
      </c>
      <c r="H22" s="237">
        <f t="array" aca="1" ref="H22" ca="1">SUMIFS([1]Racers!$G:$G,[1]Racers!$E:$E,$A22,[1]Racers!$A:$A,H$2,[1]Racers!$G:$G,"="&amp;LARGE(IF([1]Racers!$E:$E=$A22,IF([1]Racers!$A:$A=H$2,[1]Racers!$G:$G)),1))+SUMIFS([1]Racers!$G:$G,[1]Racers!$E:$E,$A22,[1]Racers!$A:$A,H$2,[1]Racers!$G:$G,"="&amp;LARGE(IF([1]Racers!$E:$E=$A22,IF([1]Racers!$A:$A=H$2,[1]Racers!$G:$G)),2))+SUMIFS([1]Racers!$G:$G,[1]Racers!$E:$E,$A22,[1]Racers!$A:$A,H$2,[1]Racers!$G:$G,"="&amp;LARGE(IF([1]Racers!$E:$E=$A22,IF([1]Racers!$A:$A=H$2,[1]Racers!$G:$G)),3))</f>
        <v>0</v>
      </c>
      <c r="I22" s="237">
        <f t="array" aca="1" ref="I22" ca="1">SUMIFS([1]Racers!$G:$G,[1]Racers!$E:$E,$A22,[1]Racers!$A:$A,I$2,[1]Racers!$G:$G,"="&amp;LARGE(IF([1]Racers!$E:$E=$A22,IF([1]Racers!$A:$A=I$2,[1]Racers!$G:$G)),1))+SUMIFS([1]Racers!$G:$G,[1]Racers!$E:$E,$A22,[1]Racers!$A:$A,I$2,[1]Racers!$G:$G,"="&amp;LARGE(IF([1]Racers!$E:$E=$A22,IF([1]Racers!$A:$A=I$2,[1]Racers!$G:$G)),2))+SUMIFS([1]Racers!$G:$G,[1]Racers!$E:$E,$A22,[1]Racers!$A:$A,I$2,[1]Racers!$G:$G,"="&amp;LARGE(IF([1]Racers!$E:$E=$A22,IF([1]Racers!$A:$A=I$2,[1]Racers!$G:$G)),3))</f>
        <v>42</v>
      </c>
      <c r="J22" s="237">
        <f t="array" aca="1" ref="J22" ca="1">SUMIFS([1]Racers!$G:$G,[1]Racers!$E:$E,$A22,[1]Racers!$A:$A,J$2,[1]Racers!$G:$G,"="&amp;LARGE(IF([1]Racers!$E:$E=$A22,IF([1]Racers!$A:$A=J$2,[1]Racers!$G:$G)),1))+SUMIFS([1]Racers!$G:$G,[1]Racers!$E:$E,$A22,[1]Racers!$A:$A,J$2,[1]Racers!$G:$G,"="&amp;LARGE(IF([1]Racers!$E:$E=$A22,IF([1]Racers!$A:$A=J$2,[1]Racers!$G:$G)),2))+SUMIFS([1]Racers!$G:$G,[1]Racers!$E:$E,$A22,[1]Racers!$A:$A,J$2,[1]Racers!$G:$G,"="&amp;LARGE(IF([1]Racers!$E:$E=$A22,IF([1]Racers!$A:$A=J$2,[1]Racers!$G:$G)),3))</f>
        <v>0</v>
      </c>
      <c r="K22" s="237">
        <f t="array" aca="1" ref="K22" ca="1">SUMIFS([1]Racers!$G:$G,[1]Racers!$E:$E,$A22,[1]Racers!$A:$A,K$2,[1]Racers!$G:$G,"="&amp;LARGE(IF([1]Racers!$E:$E=$A22,IF([1]Racers!$A:$A=K$2,[1]Racers!$G:$G)),1))+SUMIFS([1]Racers!$G:$G,[1]Racers!$E:$E,$A22,[1]Racers!$A:$A,K$2,[1]Racers!$G:$G,"="&amp;LARGE(IF([1]Racers!$E:$E=$A22,IF([1]Racers!$A:$A=K$2,[1]Racers!$G:$G)),2))+SUMIFS([1]Racers!$G:$G,[1]Racers!$E:$E,$A22,[1]Racers!$A:$A,K$2,[1]Racers!$G:$G,"="&amp;LARGE(IF([1]Racers!$E:$E=$A22,IF([1]Racers!$A:$A=K$2,[1]Racers!$G:$G)),3))</f>
        <v>0</v>
      </c>
      <c r="L22" s="237">
        <f t="array" aca="1" ref="L22" ca="1">SUMIFS([1]Racers!$G:$G,[1]Racers!$E:$E,$A22,[1]Racers!$A:$A,L$2,[1]Racers!$G:$G,"="&amp;LARGE(IF([1]Racers!$E:$E=$A22,IF([1]Racers!$A:$A=L$2,[1]Racers!$G:$G)),1))+SUMIFS([1]Racers!$G:$G,[1]Racers!$E:$E,$A22,[1]Racers!$A:$A,L$2,[1]Racers!$G:$G,"="&amp;LARGE(IF([1]Racers!$E:$E=$A22,IF([1]Racers!$A:$A=L$2,[1]Racers!$G:$G)),2))+SUMIFS([1]Racers!$G:$G,[1]Racers!$E:$E,$A22,[1]Racers!$A:$A,L$2,[1]Racers!$G:$G,"="&amp;LARGE(IF([1]Racers!$E:$E=$A22,IF([1]Racers!$A:$A=L$2,[1]Racers!$G:$G)),3))</f>
        <v>0</v>
      </c>
    </row>
    <row r="23" spans="1:12" x14ac:dyDescent="0.25">
      <c r="A23" s="238" t="s">
        <v>68</v>
      </c>
      <c r="B23" s="238">
        <f t="shared" ca="1" si="0"/>
        <v>22</v>
      </c>
      <c r="C23" s="239">
        <f t="shared" ca="1" si="1"/>
        <v>40</v>
      </c>
      <c r="D23" s="237">
        <f t="array" aca="1" ref="D23" ca="1">SUMIFS([1]Racers!$G:$G,[1]Racers!$E:$E,$A23,[1]Racers!$A:$A,D$2,[1]Racers!$G:$G,"="&amp;LARGE(IF([1]Racers!$E:$E=$A23,IF([1]Racers!$A:$A=D$2,[1]Racers!$G:$G)),1))+SUMIFS([1]Racers!$G:$G,[1]Racers!$E:$E,$A23,[1]Racers!$A:$A,D$2,[1]Racers!$G:$G,"="&amp;LARGE(IF([1]Racers!$E:$E=$A23,IF([1]Racers!$A:$A=D$2,[1]Racers!$G:$G)),2))+SUMIFS([1]Racers!$G:$G,[1]Racers!$E:$E,$A23,[1]Racers!$A:$A,D$2,[1]Racers!$G:$G,"="&amp;LARGE(IF([1]Racers!$E:$E=$A23,IF([1]Racers!$A:$A=D$2,[1]Racers!$G:$G)),3))</f>
        <v>0</v>
      </c>
      <c r="E23" s="237">
        <f t="array" aca="1" ref="E23" ca="1">SUMIFS([1]Racers!$G:$G,[1]Racers!$E:$E,$A23,[1]Racers!$A:$A,E$2,[1]Racers!$G:$G,"="&amp;LARGE(IF([1]Racers!$E:$E=$A23,IF([1]Racers!$A:$A=E$2,[1]Racers!$G:$G)),1))+SUMIFS([1]Racers!$G:$G,[1]Racers!$E:$E,$A23,[1]Racers!$A:$A,E$2,[1]Racers!$G:$G,"="&amp;LARGE(IF([1]Racers!$E:$E=$A23,IF([1]Racers!$A:$A=E$2,[1]Racers!$G:$G)),2))+SUMIFS([1]Racers!$G:$G,[1]Racers!$E:$E,$A23,[1]Racers!$A:$A,E$2,[1]Racers!$G:$G,"="&amp;LARGE(IF([1]Racers!$E:$E=$A23,IF([1]Racers!$A:$A=E$2,[1]Racers!$G:$G)),3))</f>
        <v>0</v>
      </c>
      <c r="F23" s="237">
        <f t="array" aca="1" ref="F23" ca="1">SUMIFS([1]Racers!$G:$G,[1]Racers!$E:$E,$A23,[1]Racers!$A:$A,F$2,[1]Racers!$G:$G,"="&amp;LARGE(IF([1]Racers!$E:$E=$A23,IF([1]Racers!$A:$A=F$2,[1]Racers!$G:$G)),1))+SUMIFS([1]Racers!$G:$G,[1]Racers!$E:$E,$A23,[1]Racers!$A:$A,F$2,[1]Racers!$G:$G,"="&amp;LARGE(IF([1]Racers!$E:$E=$A23,IF([1]Racers!$A:$A=F$2,[1]Racers!$G:$G)),2))+SUMIFS([1]Racers!$G:$G,[1]Racers!$E:$E,$A23,[1]Racers!$A:$A,F$2,[1]Racers!$G:$G,"="&amp;LARGE(IF([1]Racers!$E:$E=$A23,IF([1]Racers!$A:$A=F$2,[1]Racers!$G:$G)),3))</f>
        <v>40</v>
      </c>
      <c r="G23" s="237">
        <f t="array" aca="1" ref="G23" ca="1">SUMIFS([1]Racers!$G:$G,[1]Racers!$E:$E,$A23,[1]Racers!$A:$A,G$2,[1]Racers!$G:$G,"="&amp;LARGE(IF([1]Racers!$E:$E=$A23,IF([1]Racers!$A:$A=G$2,[1]Racers!$G:$G)),1))+SUMIFS([1]Racers!$G:$G,[1]Racers!$E:$E,$A23,[1]Racers!$A:$A,G$2,[1]Racers!$G:$G,"="&amp;LARGE(IF([1]Racers!$E:$E=$A23,IF([1]Racers!$A:$A=G$2,[1]Racers!$G:$G)),2))+SUMIFS([1]Racers!$G:$G,[1]Racers!$E:$E,$A23,[1]Racers!$A:$A,G$2,[1]Racers!$G:$G,"="&amp;LARGE(IF([1]Racers!$E:$E=$A23,IF([1]Racers!$A:$A=G$2,[1]Racers!$G:$G)),3))</f>
        <v>0</v>
      </c>
      <c r="H23" s="237">
        <f t="array" aca="1" ref="H23" ca="1">SUMIFS([1]Racers!$G:$G,[1]Racers!$E:$E,$A23,[1]Racers!$A:$A,H$2,[1]Racers!$G:$G,"="&amp;LARGE(IF([1]Racers!$E:$E=$A23,IF([1]Racers!$A:$A=H$2,[1]Racers!$G:$G)),1))+SUMIFS([1]Racers!$G:$G,[1]Racers!$E:$E,$A23,[1]Racers!$A:$A,H$2,[1]Racers!$G:$G,"="&amp;LARGE(IF([1]Racers!$E:$E=$A23,IF([1]Racers!$A:$A=H$2,[1]Racers!$G:$G)),2))+SUMIFS([1]Racers!$G:$G,[1]Racers!$E:$E,$A23,[1]Racers!$A:$A,H$2,[1]Racers!$G:$G,"="&amp;LARGE(IF([1]Racers!$E:$E=$A23,IF([1]Racers!$A:$A=H$2,[1]Racers!$G:$G)),3))</f>
        <v>0</v>
      </c>
      <c r="I23" s="237">
        <f t="array" aca="1" ref="I23" ca="1">SUMIFS([1]Racers!$G:$G,[1]Racers!$E:$E,$A23,[1]Racers!$A:$A,I$2,[1]Racers!$G:$G,"="&amp;LARGE(IF([1]Racers!$E:$E=$A23,IF([1]Racers!$A:$A=I$2,[1]Racers!$G:$G)),1))+SUMIFS([1]Racers!$G:$G,[1]Racers!$E:$E,$A23,[1]Racers!$A:$A,I$2,[1]Racers!$G:$G,"="&amp;LARGE(IF([1]Racers!$E:$E=$A23,IF([1]Racers!$A:$A=I$2,[1]Racers!$G:$G)),2))+SUMIFS([1]Racers!$G:$G,[1]Racers!$E:$E,$A23,[1]Racers!$A:$A,I$2,[1]Racers!$G:$G,"="&amp;LARGE(IF([1]Racers!$E:$E=$A23,IF([1]Racers!$A:$A=I$2,[1]Racers!$G:$G)),3))</f>
        <v>0</v>
      </c>
      <c r="J23" s="237">
        <f t="array" aca="1" ref="J23" ca="1">SUMIFS([1]Racers!$G:$G,[1]Racers!$E:$E,$A23,[1]Racers!$A:$A,J$2,[1]Racers!$G:$G,"="&amp;LARGE(IF([1]Racers!$E:$E=$A23,IF([1]Racers!$A:$A=J$2,[1]Racers!$G:$G)),1))+SUMIFS([1]Racers!$G:$G,[1]Racers!$E:$E,$A23,[1]Racers!$A:$A,J$2,[1]Racers!$G:$G,"="&amp;LARGE(IF([1]Racers!$E:$E=$A23,IF([1]Racers!$A:$A=J$2,[1]Racers!$G:$G)),2))+SUMIFS([1]Racers!$G:$G,[1]Racers!$E:$E,$A23,[1]Racers!$A:$A,J$2,[1]Racers!$G:$G,"="&amp;LARGE(IF([1]Racers!$E:$E=$A23,IF([1]Racers!$A:$A=J$2,[1]Racers!$G:$G)),3))</f>
        <v>0</v>
      </c>
      <c r="K23" s="237">
        <f t="array" aca="1" ref="K23" ca="1">SUMIFS([1]Racers!$G:$G,[1]Racers!$E:$E,$A23,[1]Racers!$A:$A,K$2,[1]Racers!$G:$G,"="&amp;LARGE(IF([1]Racers!$E:$E=$A23,IF([1]Racers!$A:$A=K$2,[1]Racers!$G:$G)),1))+SUMIFS([1]Racers!$G:$G,[1]Racers!$E:$E,$A23,[1]Racers!$A:$A,K$2,[1]Racers!$G:$G,"="&amp;LARGE(IF([1]Racers!$E:$E=$A23,IF([1]Racers!$A:$A=K$2,[1]Racers!$G:$G)),2))+SUMIFS([1]Racers!$G:$G,[1]Racers!$E:$E,$A23,[1]Racers!$A:$A,K$2,[1]Racers!$G:$G,"="&amp;LARGE(IF([1]Racers!$E:$E=$A23,IF([1]Racers!$A:$A=K$2,[1]Racers!$G:$G)),3))</f>
        <v>0</v>
      </c>
      <c r="L23" s="237">
        <f t="array" aca="1" ref="L23" ca="1">SUMIFS([1]Racers!$G:$G,[1]Racers!$E:$E,$A23,[1]Racers!$A:$A,L$2,[1]Racers!$G:$G,"="&amp;LARGE(IF([1]Racers!$E:$E=$A23,IF([1]Racers!$A:$A=L$2,[1]Racers!$G:$G)),1))+SUMIFS([1]Racers!$G:$G,[1]Racers!$E:$E,$A23,[1]Racers!$A:$A,L$2,[1]Racers!$G:$G,"="&amp;LARGE(IF([1]Racers!$E:$E=$A23,IF([1]Racers!$A:$A=L$2,[1]Racers!$G:$G)),2))+SUMIFS([1]Racers!$G:$G,[1]Racers!$E:$E,$A23,[1]Racers!$A:$A,L$2,[1]Racers!$G:$G,"="&amp;LARGE(IF([1]Racers!$E:$E=$A23,IF([1]Racers!$A:$A=L$2,[1]Racers!$G:$G)),3))</f>
        <v>0</v>
      </c>
    </row>
    <row r="24" spans="1:12" x14ac:dyDescent="0.25">
      <c r="A24" s="235" t="s">
        <v>61</v>
      </c>
      <c r="B24" s="235">
        <f t="shared" ca="1" si="0"/>
        <v>23</v>
      </c>
      <c r="C24" s="236">
        <f t="shared" ca="1" si="1"/>
        <v>35</v>
      </c>
      <c r="D24" s="237">
        <f t="array" aca="1" ref="D24" ca="1">SUMIFS([1]Racers!$G:$G,[1]Racers!$E:$E,$A24,[1]Racers!$A:$A,D$2,[1]Racers!$G:$G,"="&amp;LARGE(IF([1]Racers!$E:$E=$A24,IF([1]Racers!$A:$A=D$2,[1]Racers!$G:$G)),1))+SUMIFS([1]Racers!$G:$G,[1]Racers!$E:$E,$A24,[1]Racers!$A:$A,D$2,[1]Racers!$G:$G,"="&amp;LARGE(IF([1]Racers!$E:$E=$A24,IF([1]Racers!$A:$A=D$2,[1]Racers!$G:$G)),2))+SUMIFS([1]Racers!$G:$G,[1]Racers!$E:$E,$A24,[1]Racers!$A:$A,D$2,[1]Racers!$G:$G,"="&amp;LARGE(IF([1]Racers!$E:$E=$A24,IF([1]Racers!$A:$A=D$2,[1]Racers!$G:$G)),3))</f>
        <v>35</v>
      </c>
      <c r="E24" s="237">
        <f t="array" aca="1" ref="E24" ca="1">SUMIFS([1]Racers!$G:$G,[1]Racers!$E:$E,$A24,[1]Racers!$A:$A,E$2,[1]Racers!$G:$G,"="&amp;LARGE(IF([1]Racers!$E:$E=$A24,IF([1]Racers!$A:$A=E$2,[1]Racers!$G:$G)),1))+SUMIFS([1]Racers!$G:$G,[1]Racers!$E:$E,$A24,[1]Racers!$A:$A,E$2,[1]Racers!$G:$G,"="&amp;LARGE(IF([1]Racers!$E:$E=$A24,IF([1]Racers!$A:$A=E$2,[1]Racers!$G:$G)),2))+SUMIFS([1]Racers!$G:$G,[1]Racers!$E:$E,$A24,[1]Racers!$A:$A,E$2,[1]Racers!$G:$G,"="&amp;LARGE(IF([1]Racers!$E:$E=$A24,IF([1]Racers!$A:$A=E$2,[1]Racers!$G:$G)),3))</f>
        <v>0</v>
      </c>
      <c r="F24" s="237">
        <f t="array" aca="1" ref="F24" ca="1">SUMIFS([1]Racers!$G:$G,[1]Racers!$E:$E,$A24,[1]Racers!$A:$A,F$2,[1]Racers!$G:$G,"="&amp;LARGE(IF([1]Racers!$E:$E=$A24,IF([1]Racers!$A:$A=F$2,[1]Racers!$G:$G)),1))+SUMIFS([1]Racers!$G:$G,[1]Racers!$E:$E,$A24,[1]Racers!$A:$A,F$2,[1]Racers!$G:$G,"="&amp;LARGE(IF([1]Racers!$E:$E=$A24,IF([1]Racers!$A:$A=F$2,[1]Racers!$G:$G)),2))+SUMIFS([1]Racers!$G:$G,[1]Racers!$E:$E,$A24,[1]Racers!$A:$A,F$2,[1]Racers!$G:$G,"="&amp;LARGE(IF([1]Racers!$E:$E=$A24,IF([1]Racers!$A:$A=F$2,[1]Racers!$G:$G)),3))</f>
        <v>0</v>
      </c>
      <c r="G24" s="237">
        <f t="array" aca="1" ref="G24" ca="1">SUMIFS([1]Racers!$G:$G,[1]Racers!$E:$E,$A24,[1]Racers!$A:$A,G$2,[1]Racers!$G:$G,"="&amp;LARGE(IF([1]Racers!$E:$E=$A24,IF([1]Racers!$A:$A=G$2,[1]Racers!$G:$G)),1))+SUMIFS([1]Racers!$G:$G,[1]Racers!$E:$E,$A24,[1]Racers!$A:$A,G$2,[1]Racers!$G:$G,"="&amp;LARGE(IF([1]Racers!$E:$E=$A24,IF([1]Racers!$A:$A=G$2,[1]Racers!$G:$G)),2))+SUMIFS([1]Racers!$G:$G,[1]Racers!$E:$E,$A24,[1]Racers!$A:$A,G$2,[1]Racers!$G:$G,"="&amp;LARGE(IF([1]Racers!$E:$E=$A24,IF([1]Racers!$A:$A=G$2,[1]Racers!$G:$G)),3))</f>
        <v>0</v>
      </c>
      <c r="H24" s="237">
        <f t="array" aca="1" ref="H24" ca="1">SUMIFS([1]Racers!$G:$G,[1]Racers!$E:$E,$A24,[1]Racers!$A:$A,H$2,[1]Racers!$G:$G,"="&amp;LARGE(IF([1]Racers!$E:$E=$A24,IF([1]Racers!$A:$A=H$2,[1]Racers!$G:$G)),1))+SUMIFS([1]Racers!$G:$G,[1]Racers!$E:$E,$A24,[1]Racers!$A:$A,H$2,[1]Racers!$G:$G,"="&amp;LARGE(IF([1]Racers!$E:$E=$A24,IF([1]Racers!$A:$A=H$2,[1]Racers!$G:$G)),2))+SUMIFS([1]Racers!$G:$G,[1]Racers!$E:$E,$A24,[1]Racers!$A:$A,H$2,[1]Racers!$G:$G,"="&amp;LARGE(IF([1]Racers!$E:$E=$A24,IF([1]Racers!$A:$A=H$2,[1]Racers!$G:$G)),3))</f>
        <v>0</v>
      </c>
      <c r="I24" s="237">
        <f t="array" aca="1" ref="I24" ca="1">SUMIFS([1]Racers!$G:$G,[1]Racers!$E:$E,$A24,[1]Racers!$A:$A,I$2,[1]Racers!$G:$G,"="&amp;LARGE(IF([1]Racers!$E:$E=$A24,IF([1]Racers!$A:$A=I$2,[1]Racers!$G:$G)),1))+SUMIFS([1]Racers!$G:$G,[1]Racers!$E:$E,$A24,[1]Racers!$A:$A,I$2,[1]Racers!$G:$G,"="&amp;LARGE(IF([1]Racers!$E:$E=$A24,IF([1]Racers!$A:$A=I$2,[1]Racers!$G:$G)),2))+SUMIFS([1]Racers!$G:$G,[1]Racers!$E:$E,$A24,[1]Racers!$A:$A,I$2,[1]Racers!$G:$G,"="&amp;LARGE(IF([1]Racers!$E:$E=$A24,IF([1]Racers!$A:$A=I$2,[1]Racers!$G:$G)),3))</f>
        <v>0</v>
      </c>
      <c r="J24" s="237">
        <f t="array" aca="1" ref="J24" ca="1">SUMIFS([1]Racers!$G:$G,[1]Racers!$E:$E,$A24,[1]Racers!$A:$A,J$2,[1]Racers!$G:$G,"="&amp;LARGE(IF([1]Racers!$E:$E=$A24,IF([1]Racers!$A:$A=J$2,[1]Racers!$G:$G)),1))+SUMIFS([1]Racers!$G:$G,[1]Racers!$E:$E,$A24,[1]Racers!$A:$A,J$2,[1]Racers!$G:$G,"="&amp;LARGE(IF([1]Racers!$E:$E=$A24,IF([1]Racers!$A:$A=J$2,[1]Racers!$G:$G)),2))+SUMIFS([1]Racers!$G:$G,[1]Racers!$E:$E,$A24,[1]Racers!$A:$A,J$2,[1]Racers!$G:$G,"="&amp;LARGE(IF([1]Racers!$E:$E=$A24,IF([1]Racers!$A:$A=J$2,[1]Racers!$G:$G)),3))</f>
        <v>0</v>
      </c>
      <c r="K24" s="237">
        <f t="array" aca="1" ref="K24" ca="1">SUMIFS([1]Racers!$G:$G,[1]Racers!$E:$E,$A24,[1]Racers!$A:$A,K$2,[1]Racers!$G:$G,"="&amp;LARGE(IF([1]Racers!$E:$E=$A24,IF([1]Racers!$A:$A=K$2,[1]Racers!$G:$G)),1))+SUMIFS([1]Racers!$G:$G,[1]Racers!$E:$E,$A24,[1]Racers!$A:$A,K$2,[1]Racers!$G:$G,"="&amp;LARGE(IF([1]Racers!$E:$E=$A24,IF([1]Racers!$A:$A=K$2,[1]Racers!$G:$G)),2))+SUMIFS([1]Racers!$G:$G,[1]Racers!$E:$E,$A24,[1]Racers!$A:$A,K$2,[1]Racers!$G:$G,"="&amp;LARGE(IF([1]Racers!$E:$E=$A24,IF([1]Racers!$A:$A=K$2,[1]Racers!$G:$G)),3))</f>
        <v>0</v>
      </c>
      <c r="L24" s="237">
        <f t="array" aca="1" ref="L24" ca="1">SUMIFS([1]Racers!$G:$G,[1]Racers!$E:$E,$A24,[1]Racers!$A:$A,L$2,[1]Racers!$G:$G,"="&amp;LARGE(IF([1]Racers!$E:$E=$A24,IF([1]Racers!$A:$A=L$2,[1]Racers!$G:$G)),1))+SUMIFS([1]Racers!$G:$G,[1]Racers!$E:$E,$A24,[1]Racers!$A:$A,L$2,[1]Racers!$G:$G,"="&amp;LARGE(IF([1]Racers!$E:$E=$A24,IF([1]Racers!$A:$A=L$2,[1]Racers!$G:$G)),2))+SUMIFS([1]Racers!$G:$G,[1]Racers!$E:$E,$A24,[1]Racers!$A:$A,L$2,[1]Racers!$G:$G,"="&amp;LARGE(IF([1]Racers!$E:$E=$A24,IF([1]Racers!$A:$A=L$2,[1]Racers!$G:$G)),3))</f>
        <v>0</v>
      </c>
    </row>
    <row r="25" spans="1:12" x14ac:dyDescent="0.25">
      <c r="A25" s="238" t="s">
        <v>55</v>
      </c>
      <c r="B25" s="238">
        <f t="shared" ca="1" si="0"/>
        <v>24</v>
      </c>
      <c r="C25" s="239">
        <f t="shared" ca="1" si="1"/>
        <v>34</v>
      </c>
      <c r="D25" s="237">
        <f t="array" aca="1" ref="D25" ca="1">SUMIFS([1]Racers!$G:$G,[1]Racers!$E:$E,$A25,[1]Racers!$A:$A,D$2,[1]Racers!$G:$G,"="&amp;LARGE(IF([1]Racers!$E:$E=$A25,IF([1]Racers!$A:$A=D$2,[1]Racers!$G:$G)),1))+SUMIFS([1]Racers!$G:$G,[1]Racers!$E:$E,$A25,[1]Racers!$A:$A,D$2,[1]Racers!$G:$G,"="&amp;LARGE(IF([1]Racers!$E:$E=$A25,IF([1]Racers!$A:$A=D$2,[1]Racers!$G:$G)),2))+SUMIFS([1]Racers!$G:$G,[1]Racers!$E:$E,$A25,[1]Racers!$A:$A,D$2,[1]Racers!$G:$G,"="&amp;LARGE(IF([1]Racers!$E:$E=$A25,IF([1]Racers!$A:$A=D$2,[1]Racers!$G:$G)),3))</f>
        <v>0</v>
      </c>
      <c r="E25" s="237">
        <f t="array" aca="1" ref="E25" ca="1">SUMIFS([1]Racers!$G:$G,[1]Racers!$E:$E,$A25,[1]Racers!$A:$A,E$2,[1]Racers!$G:$G,"="&amp;LARGE(IF([1]Racers!$E:$E=$A25,IF([1]Racers!$A:$A=E$2,[1]Racers!$G:$G)),1))+SUMIFS([1]Racers!$G:$G,[1]Racers!$E:$E,$A25,[1]Racers!$A:$A,E$2,[1]Racers!$G:$G,"="&amp;LARGE(IF([1]Racers!$E:$E=$A25,IF([1]Racers!$A:$A=E$2,[1]Racers!$G:$G)),2))+SUMIFS([1]Racers!$G:$G,[1]Racers!$E:$E,$A25,[1]Racers!$A:$A,E$2,[1]Racers!$G:$G,"="&amp;LARGE(IF([1]Racers!$E:$E=$A25,IF([1]Racers!$A:$A=E$2,[1]Racers!$G:$G)),3))</f>
        <v>0</v>
      </c>
      <c r="F25" s="237">
        <f t="array" aca="1" ref="F25" ca="1">SUMIFS([1]Racers!$G:$G,[1]Racers!$E:$E,$A25,[1]Racers!$A:$A,F$2,[1]Racers!$G:$G,"="&amp;LARGE(IF([1]Racers!$E:$E=$A25,IF([1]Racers!$A:$A=F$2,[1]Racers!$G:$G)),1))+SUMIFS([1]Racers!$G:$G,[1]Racers!$E:$E,$A25,[1]Racers!$A:$A,F$2,[1]Racers!$G:$G,"="&amp;LARGE(IF([1]Racers!$E:$E=$A25,IF([1]Racers!$A:$A=F$2,[1]Racers!$G:$G)),2))+SUMIFS([1]Racers!$G:$G,[1]Racers!$E:$E,$A25,[1]Racers!$A:$A,F$2,[1]Racers!$G:$G,"="&amp;LARGE(IF([1]Racers!$E:$E=$A25,IF([1]Racers!$A:$A=F$2,[1]Racers!$G:$G)),3))</f>
        <v>0</v>
      </c>
      <c r="G25" s="237">
        <f t="array" aca="1" ref="G25" ca="1">SUMIFS([1]Racers!$G:$G,[1]Racers!$E:$E,$A25,[1]Racers!$A:$A,G$2,[1]Racers!$G:$G,"="&amp;LARGE(IF([1]Racers!$E:$E=$A25,IF([1]Racers!$A:$A=G$2,[1]Racers!$G:$G)),1))+SUMIFS([1]Racers!$G:$G,[1]Racers!$E:$E,$A25,[1]Racers!$A:$A,G$2,[1]Racers!$G:$G,"="&amp;LARGE(IF([1]Racers!$E:$E=$A25,IF([1]Racers!$A:$A=G$2,[1]Racers!$G:$G)),2))+SUMIFS([1]Racers!$G:$G,[1]Racers!$E:$E,$A25,[1]Racers!$A:$A,G$2,[1]Racers!$G:$G,"="&amp;LARGE(IF([1]Racers!$E:$E=$A25,IF([1]Racers!$A:$A=G$2,[1]Racers!$G:$G)),3))</f>
        <v>14</v>
      </c>
      <c r="H25" s="237">
        <f t="array" aca="1" ref="H25" ca="1">SUMIFS([1]Racers!$G:$G,[1]Racers!$E:$E,$A25,[1]Racers!$A:$A,H$2,[1]Racers!$G:$G,"="&amp;LARGE(IF([1]Racers!$E:$E=$A25,IF([1]Racers!$A:$A=H$2,[1]Racers!$G:$G)),1))+SUMIFS([1]Racers!$G:$G,[1]Racers!$E:$E,$A25,[1]Racers!$A:$A,H$2,[1]Racers!$G:$G,"="&amp;LARGE(IF([1]Racers!$E:$E=$A25,IF([1]Racers!$A:$A=H$2,[1]Racers!$G:$G)),2))+SUMIFS([1]Racers!$G:$G,[1]Racers!$E:$E,$A25,[1]Racers!$A:$A,H$2,[1]Racers!$G:$G,"="&amp;LARGE(IF([1]Racers!$E:$E=$A25,IF([1]Racers!$A:$A=H$2,[1]Racers!$G:$G)),3))</f>
        <v>0</v>
      </c>
      <c r="I25" s="237">
        <f t="array" aca="1" ref="I25" ca="1">SUMIFS([1]Racers!$G:$G,[1]Racers!$E:$E,$A25,[1]Racers!$A:$A,I$2,[1]Racers!$G:$G,"="&amp;LARGE(IF([1]Racers!$E:$E=$A25,IF([1]Racers!$A:$A=I$2,[1]Racers!$G:$G)),1))+SUMIFS([1]Racers!$G:$G,[1]Racers!$E:$E,$A25,[1]Racers!$A:$A,I$2,[1]Racers!$G:$G,"="&amp;LARGE(IF([1]Racers!$E:$E=$A25,IF([1]Racers!$A:$A=I$2,[1]Racers!$G:$G)),2))+SUMIFS([1]Racers!$G:$G,[1]Racers!$E:$E,$A25,[1]Racers!$A:$A,I$2,[1]Racers!$G:$G,"="&amp;LARGE(IF([1]Racers!$E:$E=$A25,IF([1]Racers!$A:$A=I$2,[1]Racers!$G:$G)),3))</f>
        <v>20</v>
      </c>
      <c r="J25" s="237">
        <f t="array" aca="1" ref="J25" ca="1">SUMIFS([1]Racers!$G:$G,[1]Racers!$E:$E,$A25,[1]Racers!$A:$A,J$2,[1]Racers!$G:$G,"="&amp;LARGE(IF([1]Racers!$E:$E=$A25,IF([1]Racers!$A:$A=J$2,[1]Racers!$G:$G)),1))+SUMIFS([1]Racers!$G:$G,[1]Racers!$E:$E,$A25,[1]Racers!$A:$A,J$2,[1]Racers!$G:$G,"="&amp;LARGE(IF([1]Racers!$E:$E=$A25,IF([1]Racers!$A:$A=J$2,[1]Racers!$G:$G)),2))+SUMIFS([1]Racers!$G:$G,[1]Racers!$E:$E,$A25,[1]Racers!$A:$A,J$2,[1]Racers!$G:$G,"="&amp;LARGE(IF([1]Racers!$E:$E=$A25,IF([1]Racers!$A:$A=J$2,[1]Racers!$G:$G)),3))</f>
        <v>0</v>
      </c>
      <c r="K25" s="237">
        <f t="array" aca="1" ref="K25" ca="1">SUMIFS([1]Racers!$G:$G,[1]Racers!$E:$E,$A25,[1]Racers!$A:$A,K$2,[1]Racers!$G:$G,"="&amp;LARGE(IF([1]Racers!$E:$E=$A25,IF([1]Racers!$A:$A=K$2,[1]Racers!$G:$G)),1))+SUMIFS([1]Racers!$G:$G,[1]Racers!$E:$E,$A25,[1]Racers!$A:$A,K$2,[1]Racers!$G:$G,"="&amp;LARGE(IF([1]Racers!$E:$E=$A25,IF([1]Racers!$A:$A=K$2,[1]Racers!$G:$G)),2))+SUMIFS([1]Racers!$G:$G,[1]Racers!$E:$E,$A25,[1]Racers!$A:$A,K$2,[1]Racers!$G:$G,"="&amp;LARGE(IF([1]Racers!$E:$E=$A25,IF([1]Racers!$A:$A=K$2,[1]Racers!$G:$G)),3))</f>
        <v>0</v>
      </c>
      <c r="L25" s="237">
        <f t="array" aca="1" ref="L25" ca="1">SUMIFS([1]Racers!$G:$G,[1]Racers!$E:$E,$A25,[1]Racers!$A:$A,L$2,[1]Racers!$G:$G,"="&amp;LARGE(IF([1]Racers!$E:$E=$A25,IF([1]Racers!$A:$A=L$2,[1]Racers!$G:$G)),1))+SUMIFS([1]Racers!$G:$G,[1]Racers!$E:$E,$A25,[1]Racers!$A:$A,L$2,[1]Racers!$G:$G,"="&amp;LARGE(IF([1]Racers!$E:$E=$A25,IF([1]Racers!$A:$A=L$2,[1]Racers!$G:$G)),2))+SUMIFS([1]Racers!$G:$G,[1]Racers!$E:$E,$A25,[1]Racers!$A:$A,L$2,[1]Racers!$G:$G,"="&amp;LARGE(IF([1]Racers!$E:$E=$A25,IF([1]Racers!$A:$A=L$2,[1]Racers!$G:$G)),3))</f>
        <v>0</v>
      </c>
    </row>
    <row r="26" spans="1:12" x14ac:dyDescent="0.25">
      <c r="A26" s="235" t="s">
        <v>138</v>
      </c>
      <c r="B26" s="235">
        <f t="shared" ca="1" si="0"/>
        <v>25</v>
      </c>
      <c r="C26" s="236">
        <f t="shared" ca="1" si="1"/>
        <v>28</v>
      </c>
      <c r="D26" s="237">
        <f t="array" aca="1" ref="D26" ca="1">SUMIFS([1]Racers!$G:$G,[1]Racers!$E:$E,$A26,[1]Racers!$A:$A,D$2,[1]Racers!$G:$G,"="&amp;LARGE(IF([1]Racers!$E:$E=$A26,IF([1]Racers!$A:$A=D$2,[1]Racers!$G:$G)),1))+SUMIFS([1]Racers!$G:$G,[1]Racers!$E:$E,$A26,[1]Racers!$A:$A,D$2,[1]Racers!$G:$G,"="&amp;LARGE(IF([1]Racers!$E:$E=$A26,IF([1]Racers!$A:$A=D$2,[1]Racers!$G:$G)),2))+SUMIFS([1]Racers!$G:$G,[1]Racers!$E:$E,$A26,[1]Racers!$A:$A,D$2,[1]Racers!$G:$G,"="&amp;LARGE(IF([1]Racers!$E:$E=$A26,IF([1]Racers!$A:$A=D$2,[1]Racers!$G:$G)),3))</f>
        <v>28</v>
      </c>
      <c r="E26" s="237">
        <f t="array" aca="1" ref="E26" ca="1">SUMIFS([1]Racers!$G:$G,[1]Racers!$E:$E,$A26,[1]Racers!$A:$A,E$2,[1]Racers!$G:$G,"="&amp;LARGE(IF([1]Racers!$E:$E=$A26,IF([1]Racers!$A:$A=E$2,[1]Racers!$G:$G)),1))+SUMIFS([1]Racers!$G:$G,[1]Racers!$E:$E,$A26,[1]Racers!$A:$A,E$2,[1]Racers!$G:$G,"="&amp;LARGE(IF([1]Racers!$E:$E=$A26,IF([1]Racers!$A:$A=E$2,[1]Racers!$G:$G)),2))+SUMIFS([1]Racers!$G:$G,[1]Racers!$E:$E,$A26,[1]Racers!$A:$A,E$2,[1]Racers!$G:$G,"="&amp;LARGE(IF([1]Racers!$E:$E=$A26,IF([1]Racers!$A:$A=E$2,[1]Racers!$G:$G)),3))</f>
        <v>0</v>
      </c>
      <c r="F26" s="237">
        <f t="array" aca="1" ref="F26" ca="1">SUMIFS([1]Racers!$G:$G,[1]Racers!$E:$E,$A26,[1]Racers!$A:$A,F$2,[1]Racers!$G:$G,"="&amp;LARGE(IF([1]Racers!$E:$E=$A26,IF([1]Racers!$A:$A=F$2,[1]Racers!$G:$G)),1))+SUMIFS([1]Racers!$G:$G,[1]Racers!$E:$E,$A26,[1]Racers!$A:$A,F$2,[1]Racers!$G:$G,"="&amp;LARGE(IF([1]Racers!$E:$E=$A26,IF([1]Racers!$A:$A=F$2,[1]Racers!$G:$G)),2))+SUMIFS([1]Racers!$G:$G,[1]Racers!$E:$E,$A26,[1]Racers!$A:$A,F$2,[1]Racers!$G:$G,"="&amp;LARGE(IF([1]Racers!$E:$E=$A26,IF([1]Racers!$A:$A=F$2,[1]Racers!$G:$G)),3))</f>
        <v>0</v>
      </c>
      <c r="G26" s="237">
        <f t="array" aca="1" ref="G26" ca="1">SUMIFS([1]Racers!$G:$G,[1]Racers!$E:$E,$A26,[1]Racers!$A:$A,G$2,[1]Racers!$G:$G,"="&amp;LARGE(IF([1]Racers!$E:$E=$A26,IF([1]Racers!$A:$A=G$2,[1]Racers!$G:$G)),1))+SUMIFS([1]Racers!$G:$G,[1]Racers!$E:$E,$A26,[1]Racers!$A:$A,G$2,[1]Racers!$G:$G,"="&amp;LARGE(IF([1]Racers!$E:$E=$A26,IF([1]Racers!$A:$A=G$2,[1]Racers!$G:$G)),2))+SUMIFS([1]Racers!$G:$G,[1]Racers!$E:$E,$A26,[1]Racers!$A:$A,G$2,[1]Racers!$G:$G,"="&amp;LARGE(IF([1]Racers!$E:$E=$A26,IF([1]Racers!$A:$A=G$2,[1]Racers!$G:$G)),3))</f>
        <v>0</v>
      </c>
      <c r="H26" s="237">
        <f t="array" aca="1" ref="H26" ca="1">SUMIFS([1]Racers!$G:$G,[1]Racers!$E:$E,$A26,[1]Racers!$A:$A,H$2,[1]Racers!$G:$G,"="&amp;LARGE(IF([1]Racers!$E:$E=$A26,IF([1]Racers!$A:$A=H$2,[1]Racers!$G:$G)),1))+SUMIFS([1]Racers!$G:$G,[1]Racers!$E:$E,$A26,[1]Racers!$A:$A,H$2,[1]Racers!$G:$G,"="&amp;LARGE(IF([1]Racers!$E:$E=$A26,IF([1]Racers!$A:$A=H$2,[1]Racers!$G:$G)),2))+SUMIFS([1]Racers!$G:$G,[1]Racers!$E:$E,$A26,[1]Racers!$A:$A,H$2,[1]Racers!$G:$G,"="&amp;LARGE(IF([1]Racers!$E:$E=$A26,IF([1]Racers!$A:$A=H$2,[1]Racers!$G:$G)),3))</f>
        <v>0</v>
      </c>
      <c r="I26" s="237">
        <f t="array" aca="1" ref="I26" ca="1">SUMIFS([1]Racers!$G:$G,[1]Racers!$E:$E,$A26,[1]Racers!$A:$A,I$2,[1]Racers!$G:$G,"="&amp;LARGE(IF([1]Racers!$E:$E=$A26,IF([1]Racers!$A:$A=I$2,[1]Racers!$G:$G)),1))+SUMIFS([1]Racers!$G:$G,[1]Racers!$E:$E,$A26,[1]Racers!$A:$A,I$2,[1]Racers!$G:$G,"="&amp;LARGE(IF([1]Racers!$E:$E=$A26,IF([1]Racers!$A:$A=I$2,[1]Racers!$G:$G)),2))+SUMIFS([1]Racers!$G:$G,[1]Racers!$E:$E,$A26,[1]Racers!$A:$A,I$2,[1]Racers!$G:$G,"="&amp;LARGE(IF([1]Racers!$E:$E=$A26,IF([1]Racers!$A:$A=I$2,[1]Racers!$G:$G)),3))</f>
        <v>0</v>
      </c>
      <c r="J26" s="237">
        <f t="array" aca="1" ref="J26" ca="1">SUMIFS([1]Racers!$G:$G,[1]Racers!$E:$E,$A26,[1]Racers!$A:$A,J$2,[1]Racers!$G:$G,"="&amp;LARGE(IF([1]Racers!$E:$E=$A26,IF([1]Racers!$A:$A=J$2,[1]Racers!$G:$G)),1))+SUMIFS([1]Racers!$G:$G,[1]Racers!$E:$E,$A26,[1]Racers!$A:$A,J$2,[1]Racers!$G:$G,"="&amp;LARGE(IF([1]Racers!$E:$E=$A26,IF([1]Racers!$A:$A=J$2,[1]Racers!$G:$G)),2))+SUMIFS([1]Racers!$G:$G,[1]Racers!$E:$E,$A26,[1]Racers!$A:$A,J$2,[1]Racers!$G:$G,"="&amp;LARGE(IF([1]Racers!$E:$E=$A26,IF([1]Racers!$A:$A=J$2,[1]Racers!$G:$G)),3))</f>
        <v>0</v>
      </c>
      <c r="K26" s="237">
        <f t="array" aca="1" ref="K26" ca="1">SUMIFS([1]Racers!$G:$G,[1]Racers!$E:$E,$A26,[1]Racers!$A:$A,K$2,[1]Racers!$G:$G,"="&amp;LARGE(IF([1]Racers!$E:$E=$A26,IF([1]Racers!$A:$A=K$2,[1]Racers!$G:$G)),1))+SUMIFS([1]Racers!$G:$G,[1]Racers!$E:$E,$A26,[1]Racers!$A:$A,K$2,[1]Racers!$G:$G,"="&amp;LARGE(IF([1]Racers!$E:$E=$A26,IF([1]Racers!$A:$A=K$2,[1]Racers!$G:$G)),2))+SUMIFS([1]Racers!$G:$G,[1]Racers!$E:$E,$A26,[1]Racers!$A:$A,K$2,[1]Racers!$G:$G,"="&amp;LARGE(IF([1]Racers!$E:$E=$A26,IF([1]Racers!$A:$A=K$2,[1]Racers!$G:$G)),3))</f>
        <v>0</v>
      </c>
      <c r="L26" s="237">
        <f t="array" aca="1" ref="L26" ca="1">SUMIFS([1]Racers!$G:$G,[1]Racers!$E:$E,$A26,[1]Racers!$A:$A,L$2,[1]Racers!$G:$G,"="&amp;LARGE(IF([1]Racers!$E:$E=$A26,IF([1]Racers!$A:$A=L$2,[1]Racers!$G:$G)),1))+SUMIFS([1]Racers!$G:$G,[1]Racers!$E:$E,$A26,[1]Racers!$A:$A,L$2,[1]Racers!$G:$G,"="&amp;LARGE(IF([1]Racers!$E:$E=$A26,IF([1]Racers!$A:$A=L$2,[1]Racers!$G:$G)),2))+SUMIFS([1]Racers!$G:$G,[1]Racers!$E:$E,$A26,[1]Racers!$A:$A,L$2,[1]Racers!$G:$G,"="&amp;LARGE(IF([1]Racers!$E:$E=$A26,IF([1]Racers!$A:$A=L$2,[1]Racers!$G:$G)),3))</f>
        <v>0</v>
      </c>
    </row>
    <row r="27" spans="1:12" x14ac:dyDescent="0.25">
      <c r="A27" s="238" t="s">
        <v>64</v>
      </c>
      <c r="B27" s="238">
        <f t="shared" ca="1" si="0"/>
        <v>26</v>
      </c>
      <c r="C27" s="239">
        <f t="shared" ca="1" si="1"/>
        <v>27</v>
      </c>
      <c r="D27" s="237">
        <f t="array" aca="1" ref="D27" ca="1">SUMIFS([1]Racers!$G:$G,[1]Racers!$E:$E,$A27,[1]Racers!$A:$A,D$2,[1]Racers!$G:$G,"="&amp;LARGE(IF([1]Racers!$E:$E=$A27,IF([1]Racers!$A:$A=D$2,[1]Racers!$G:$G)),1))+SUMIFS([1]Racers!$G:$G,[1]Racers!$E:$E,$A27,[1]Racers!$A:$A,D$2,[1]Racers!$G:$G,"="&amp;LARGE(IF([1]Racers!$E:$E=$A27,IF([1]Racers!$A:$A=D$2,[1]Racers!$G:$G)),2))+SUMIFS([1]Racers!$G:$G,[1]Racers!$E:$E,$A27,[1]Racers!$A:$A,D$2,[1]Racers!$G:$G,"="&amp;LARGE(IF([1]Racers!$E:$E=$A27,IF([1]Racers!$A:$A=D$2,[1]Racers!$G:$G)),3))</f>
        <v>0</v>
      </c>
      <c r="E27" s="237">
        <f t="array" aca="1" ref="E27" ca="1">SUMIFS([1]Racers!$G:$G,[1]Racers!$E:$E,$A27,[1]Racers!$A:$A,E$2,[1]Racers!$G:$G,"="&amp;LARGE(IF([1]Racers!$E:$E=$A27,IF([1]Racers!$A:$A=E$2,[1]Racers!$G:$G)),1))+SUMIFS([1]Racers!$G:$G,[1]Racers!$E:$E,$A27,[1]Racers!$A:$A,E$2,[1]Racers!$G:$G,"="&amp;LARGE(IF([1]Racers!$E:$E=$A27,IF([1]Racers!$A:$A=E$2,[1]Racers!$G:$G)),2))+SUMIFS([1]Racers!$G:$G,[1]Racers!$E:$E,$A27,[1]Racers!$A:$A,E$2,[1]Racers!$G:$G,"="&amp;LARGE(IF([1]Racers!$E:$E=$A27,IF([1]Racers!$A:$A=E$2,[1]Racers!$G:$G)),3))</f>
        <v>0</v>
      </c>
      <c r="F27" s="237">
        <f t="array" aca="1" ref="F27" ca="1">SUMIFS([1]Racers!$G:$G,[1]Racers!$E:$E,$A27,[1]Racers!$A:$A,F$2,[1]Racers!$G:$G,"="&amp;LARGE(IF([1]Racers!$E:$E=$A27,IF([1]Racers!$A:$A=F$2,[1]Racers!$G:$G)),1))+SUMIFS([1]Racers!$G:$G,[1]Racers!$E:$E,$A27,[1]Racers!$A:$A,F$2,[1]Racers!$G:$G,"="&amp;LARGE(IF([1]Racers!$E:$E=$A27,IF([1]Racers!$A:$A=F$2,[1]Racers!$G:$G)),2))+SUMIFS([1]Racers!$G:$G,[1]Racers!$E:$E,$A27,[1]Racers!$A:$A,F$2,[1]Racers!$G:$G,"="&amp;LARGE(IF([1]Racers!$E:$E=$A27,IF([1]Racers!$A:$A=F$2,[1]Racers!$G:$G)),3))</f>
        <v>0</v>
      </c>
      <c r="G27" s="237">
        <f t="array" aca="1" ref="G27" ca="1">SUMIFS([1]Racers!$G:$G,[1]Racers!$E:$E,$A27,[1]Racers!$A:$A,G$2,[1]Racers!$G:$G,"="&amp;LARGE(IF([1]Racers!$E:$E=$A27,IF([1]Racers!$A:$A=G$2,[1]Racers!$G:$G)),1))+SUMIFS([1]Racers!$G:$G,[1]Racers!$E:$E,$A27,[1]Racers!$A:$A,G$2,[1]Racers!$G:$G,"="&amp;LARGE(IF([1]Racers!$E:$E=$A27,IF([1]Racers!$A:$A=G$2,[1]Racers!$G:$G)),2))+SUMIFS([1]Racers!$G:$G,[1]Racers!$E:$E,$A27,[1]Racers!$A:$A,G$2,[1]Racers!$G:$G,"="&amp;LARGE(IF([1]Racers!$E:$E=$A27,IF([1]Racers!$A:$A=G$2,[1]Racers!$G:$G)),3))</f>
        <v>0</v>
      </c>
      <c r="H27" s="237">
        <f t="array" aca="1" ref="H27" ca="1">SUMIFS([1]Racers!$G:$G,[1]Racers!$E:$E,$A27,[1]Racers!$A:$A,H$2,[1]Racers!$G:$G,"="&amp;LARGE(IF([1]Racers!$E:$E=$A27,IF([1]Racers!$A:$A=H$2,[1]Racers!$G:$G)),1))+SUMIFS([1]Racers!$G:$G,[1]Racers!$E:$E,$A27,[1]Racers!$A:$A,H$2,[1]Racers!$G:$G,"="&amp;LARGE(IF([1]Racers!$E:$E=$A27,IF([1]Racers!$A:$A=H$2,[1]Racers!$G:$G)),2))+SUMIFS([1]Racers!$G:$G,[1]Racers!$E:$E,$A27,[1]Racers!$A:$A,H$2,[1]Racers!$G:$G,"="&amp;LARGE(IF([1]Racers!$E:$E=$A27,IF([1]Racers!$A:$A=H$2,[1]Racers!$G:$G)),3))</f>
        <v>0</v>
      </c>
      <c r="I27" s="237">
        <f t="array" aca="1" ref="I27" ca="1">SUMIFS([1]Racers!$G:$G,[1]Racers!$E:$E,$A27,[1]Racers!$A:$A,I$2,[1]Racers!$G:$G,"="&amp;LARGE(IF([1]Racers!$E:$E=$A27,IF([1]Racers!$A:$A=I$2,[1]Racers!$G:$G)),1))+SUMIFS([1]Racers!$G:$G,[1]Racers!$E:$E,$A27,[1]Racers!$A:$A,I$2,[1]Racers!$G:$G,"="&amp;LARGE(IF([1]Racers!$E:$E=$A27,IF([1]Racers!$A:$A=I$2,[1]Racers!$G:$G)),2))+SUMIFS([1]Racers!$G:$G,[1]Racers!$E:$E,$A27,[1]Racers!$A:$A,I$2,[1]Racers!$G:$G,"="&amp;LARGE(IF([1]Racers!$E:$E=$A27,IF([1]Racers!$A:$A=I$2,[1]Racers!$G:$G)),3))</f>
        <v>27</v>
      </c>
      <c r="J27" s="237">
        <f t="array" aca="1" ref="J27" ca="1">SUMIFS([1]Racers!$G:$G,[1]Racers!$E:$E,$A27,[1]Racers!$A:$A,J$2,[1]Racers!$G:$G,"="&amp;LARGE(IF([1]Racers!$E:$E=$A27,IF([1]Racers!$A:$A=J$2,[1]Racers!$G:$G)),1))+SUMIFS([1]Racers!$G:$G,[1]Racers!$E:$E,$A27,[1]Racers!$A:$A,J$2,[1]Racers!$G:$G,"="&amp;LARGE(IF([1]Racers!$E:$E=$A27,IF([1]Racers!$A:$A=J$2,[1]Racers!$G:$G)),2))+SUMIFS([1]Racers!$G:$G,[1]Racers!$E:$E,$A27,[1]Racers!$A:$A,J$2,[1]Racers!$G:$G,"="&amp;LARGE(IF([1]Racers!$E:$E=$A27,IF([1]Racers!$A:$A=J$2,[1]Racers!$G:$G)),3))</f>
        <v>0</v>
      </c>
      <c r="K27" s="237">
        <f t="array" aca="1" ref="K27" ca="1">SUMIFS([1]Racers!$G:$G,[1]Racers!$E:$E,$A27,[1]Racers!$A:$A,K$2,[1]Racers!$G:$G,"="&amp;LARGE(IF([1]Racers!$E:$E=$A27,IF([1]Racers!$A:$A=K$2,[1]Racers!$G:$G)),1))+SUMIFS([1]Racers!$G:$G,[1]Racers!$E:$E,$A27,[1]Racers!$A:$A,K$2,[1]Racers!$G:$G,"="&amp;LARGE(IF([1]Racers!$E:$E=$A27,IF([1]Racers!$A:$A=K$2,[1]Racers!$G:$G)),2))+SUMIFS([1]Racers!$G:$G,[1]Racers!$E:$E,$A27,[1]Racers!$A:$A,K$2,[1]Racers!$G:$G,"="&amp;LARGE(IF([1]Racers!$E:$E=$A27,IF([1]Racers!$A:$A=K$2,[1]Racers!$G:$G)),3))</f>
        <v>0</v>
      </c>
      <c r="L27" s="237">
        <f t="array" aca="1" ref="L27" ca="1">SUMIFS([1]Racers!$G:$G,[1]Racers!$E:$E,$A27,[1]Racers!$A:$A,L$2,[1]Racers!$G:$G,"="&amp;LARGE(IF([1]Racers!$E:$E=$A27,IF([1]Racers!$A:$A=L$2,[1]Racers!$G:$G)),1))+SUMIFS([1]Racers!$G:$G,[1]Racers!$E:$E,$A27,[1]Racers!$A:$A,L$2,[1]Racers!$G:$G,"="&amp;LARGE(IF([1]Racers!$E:$E=$A27,IF([1]Racers!$A:$A=L$2,[1]Racers!$G:$G)),2))+SUMIFS([1]Racers!$G:$G,[1]Racers!$E:$E,$A27,[1]Racers!$A:$A,L$2,[1]Racers!$G:$G,"="&amp;LARGE(IF([1]Racers!$E:$E=$A27,IF([1]Racers!$A:$A=L$2,[1]Racers!$G:$G)),3))</f>
        <v>0</v>
      </c>
    </row>
    <row r="28" spans="1:12" x14ac:dyDescent="0.25">
      <c r="A28" s="235" t="s">
        <v>204</v>
      </c>
      <c r="B28" s="235">
        <f t="shared" ca="1" si="0"/>
        <v>27</v>
      </c>
      <c r="C28" s="236">
        <f t="shared" ca="1" si="1"/>
        <v>24</v>
      </c>
      <c r="D28" s="237">
        <f t="array" aca="1" ref="D28" ca="1">SUMIFS([1]Racers!$G:$G,[1]Racers!$E:$E,$A28,[1]Racers!$A:$A,D$2,[1]Racers!$G:$G,"="&amp;LARGE(IF([1]Racers!$E:$E=$A28,IF([1]Racers!$A:$A=D$2,[1]Racers!$G:$G)),1))+SUMIFS([1]Racers!$G:$G,[1]Racers!$E:$E,$A28,[1]Racers!$A:$A,D$2,[1]Racers!$G:$G,"="&amp;LARGE(IF([1]Racers!$E:$E=$A28,IF([1]Racers!$A:$A=D$2,[1]Racers!$G:$G)),2))+SUMIFS([1]Racers!$G:$G,[1]Racers!$E:$E,$A28,[1]Racers!$A:$A,D$2,[1]Racers!$G:$G,"="&amp;LARGE(IF([1]Racers!$E:$E=$A28,IF([1]Racers!$A:$A=D$2,[1]Racers!$G:$G)),3))</f>
        <v>0</v>
      </c>
      <c r="E28" s="237">
        <f t="array" aca="1" ref="E28" ca="1">SUMIFS([1]Racers!$G:$G,[1]Racers!$E:$E,$A28,[1]Racers!$A:$A,E$2,[1]Racers!$G:$G,"="&amp;LARGE(IF([1]Racers!$E:$E=$A28,IF([1]Racers!$A:$A=E$2,[1]Racers!$G:$G)),1))+SUMIFS([1]Racers!$G:$G,[1]Racers!$E:$E,$A28,[1]Racers!$A:$A,E$2,[1]Racers!$G:$G,"="&amp;LARGE(IF([1]Racers!$E:$E=$A28,IF([1]Racers!$A:$A=E$2,[1]Racers!$G:$G)),2))+SUMIFS([1]Racers!$G:$G,[1]Racers!$E:$E,$A28,[1]Racers!$A:$A,E$2,[1]Racers!$G:$G,"="&amp;LARGE(IF([1]Racers!$E:$E=$A28,IF([1]Racers!$A:$A=E$2,[1]Racers!$G:$G)),3))</f>
        <v>0</v>
      </c>
      <c r="F28" s="237">
        <f t="array" aca="1" ref="F28" ca="1">SUMIFS([1]Racers!$G:$G,[1]Racers!$E:$E,$A28,[1]Racers!$A:$A,F$2,[1]Racers!$G:$G,"="&amp;LARGE(IF([1]Racers!$E:$E=$A28,IF([1]Racers!$A:$A=F$2,[1]Racers!$G:$G)),1))+SUMIFS([1]Racers!$G:$G,[1]Racers!$E:$E,$A28,[1]Racers!$A:$A,F$2,[1]Racers!$G:$G,"="&amp;LARGE(IF([1]Racers!$E:$E=$A28,IF([1]Racers!$A:$A=F$2,[1]Racers!$G:$G)),2))+SUMIFS([1]Racers!$G:$G,[1]Racers!$E:$E,$A28,[1]Racers!$A:$A,F$2,[1]Racers!$G:$G,"="&amp;LARGE(IF([1]Racers!$E:$E=$A28,IF([1]Racers!$A:$A=F$2,[1]Racers!$G:$G)),3))</f>
        <v>0</v>
      </c>
      <c r="G28" s="237">
        <f t="array" aca="1" ref="G28" ca="1">SUMIFS([1]Racers!$G:$G,[1]Racers!$E:$E,$A28,[1]Racers!$A:$A,G$2,[1]Racers!$G:$G,"="&amp;LARGE(IF([1]Racers!$E:$E=$A28,IF([1]Racers!$A:$A=G$2,[1]Racers!$G:$G)),1))+SUMIFS([1]Racers!$G:$G,[1]Racers!$E:$E,$A28,[1]Racers!$A:$A,G$2,[1]Racers!$G:$G,"="&amp;LARGE(IF([1]Racers!$E:$E=$A28,IF([1]Racers!$A:$A=G$2,[1]Racers!$G:$G)),2))+SUMIFS([1]Racers!$G:$G,[1]Racers!$E:$E,$A28,[1]Racers!$A:$A,G$2,[1]Racers!$G:$G,"="&amp;LARGE(IF([1]Racers!$E:$E=$A28,IF([1]Racers!$A:$A=G$2,[1]Racers!$G:$G)),3))</f>
        <v>24</v>
      </c>
      <c r="H28" s="237">
        <f t="array" aca="1" ref="H28" ca="1">SUMIFS([1]Racers!$G:$G,[1]Racers!$E:$E,$A28,[1]Racers!$A:$A,H$2,[1]Racers!$G:$G,"="&amp;LARGE(IF([1]Racers!$E:$E=$A28,IF([1]Racers!$A:$A=H$2,[1]Racers!$G:$G)),1))+SUMIFS([1]Racers!$G:$G,[1]Racers!$E:$E,$A28,[1]Racers!$A:$A,H$2,[1]Racers!$G:$G,"="&amp;LARGE(IF([1]Racers!$E:$E=$A28,IF([1]Racers!$A:$A=H$2,[1]Racers!$G:$G)),2))+SUMIFS([1]Racers!$G:$G,[1]Racers!$E:$E,$A28,[1]Racers!$A:$A,H$2,[1]Racers!$G:$G,"="&amp;LARGE(IF([1]Racers!$E:$E=$A28,IF([1]Racers!$A:$A=H$2,[1]Racers!$G:$G)),3))</f>
        <v>0</v>
      </c>
      <c r="I28" s="237">
        <f t="array" aca="1" ref="I28" ca="1">SUMIFS([1]Racers!$G:$G,[1]Racers!$E:$E,$A28,[1]Racers!$A:$A,I$2,[1]Racers!$G:$G,"="&amp;LARGE(IF([1]Racers!$E:$E=$A28,IF([1]Racers!$A:$A=I$2,[1]Racers!$G:$G)),1))+SUMIFS([1]Racers!$G:$G,[1]Racers!$E:$E,$A28,[1]Racers!$A:$A,I$2,[1]Racers!$G:$G,"="&amp;LARGE(IF([1]Racers!$E:$E=$A28,IF([1]Racers!$A:$A=I$2,[1]Racers!$G:$G)),2))+SUMIFS([1]Racers!$G:$G,[1]Racers!$E:$E,$A28,[1]Racers!$A:$A,I$2,[1]Racers!$G:$G,"="&amp;LARGE(IF([1]Racers!$E:$E=$A28,IF([1]Racers!$A:$A=I$2,[1]Racers!$G:$G)),3))</f>
        <v>0</v>
      </c>
      <c r="J28" s="237">
        <f t="array" aca="1" ref="J28" ca="1">SUMIFS([1]Racers!$G:$G,[1]Racers!$E:$E,$A28,[1]Racers!$A:$A,J$2,[1]Racers!$G:$G,"="&amp;LARGE(IF([1]Racers!$E:$E=$A28,IF([1]Racers!$A:$A=J$2,[1]Racers!$G:$G)),1))+SUMIFS([1]Racers!$G:$G,[1]Racers!$E:$E,$A28,[1]Racers!$A:$A,J$2,[1]Racers!$G:$G,"="&amp;LARGE(IF([1]Racers!$E:$E=$A28,IF([1]Racers!$A:$A=J$2,[1]Racers!$G:$G)),2))+SUMIFS([1]Racers!$G:$G,[1]Racers!$E:$E,$A28,[1]Racers!$A:$A,J$2,[1]Racers!$G:$G,"="&amp;LARGE(IF([1]Racers!$E:$E=$A28,IF([1]Racers!$A:$A=J$2,[1]Racers!$G:$G)),3))</f>
        <v>0</v>
      </c>
      <c r="K28" s="237">
        <f t="array" aca="1" ref="K28" ca="1">SUMIFS([1]Racers!$G:$G,[1]Racers!$E:$E,$A28,[1]Racers!$A:$A,K$2,[1]Racers!$G:$G,"="&amp;LARGE(IF([1]Racers!$E:$E=$A28,IF([1]Racers!$A:$A=K$2,[1]Racers!$G:$G)),1))+SUMIFS([1]Racers!$G:$G,[1]Racers!$E:$E,$A28,[1]Racers!$A:$A,K$2,[1]Racers!$G:$G,"="&amp;LARGE(IF([1]Racers!$E:$E=$A28,IF([1]Racers!$A:$A=K$2,[1]Racers!$G:$G)),2))+SUMIFS([1]Racers!$G:$G,[1]Racers!$E:$E,$A28,[1]Racers!$A:$A,K$2,[1]Racers!$G:$G,"="&amp;LARGE(IF([1]Racers!$E:$E=$A28,IF([1]Racers!$A:$A=K$2,[1]Racers!$G:$G)),3))</f>
        <v>0</v>
      </c>
      <c r="L28" s="237">
        <f t="array" aca="1" ref="L28" ca="1">SUMIFS([1]Racers!$G:$G,[1]Racers!$E:$E,$A28,[1]Racers!$A:$A,L$2,[1]Racers!$G:$G,"="&amp;LARGE(IF([1]Racers!$E:$E=$A28,IF([1]Racers!$A:$A=L$2,[1]Racers!$G:$G)),1))+SUMIFS([1]Racers!$G:$G,[1]Racers!$E:$E,$A28,[1]Racers!$A:$A,L$2,[1]Racers!$G:$G,"="&amp;LARGE(IF([1]Racers!$E:$E=$A28,IF([1]Racers!$A:$A=L$2,[1]Racers!$G:$G)),2))+SUMIFS([1]Racers!$G:$G,[1]Racers!$E:$E,$A28,[1]Racers!$A:$A,L$2,[1]Racers!$G:$G,"="&amp;LARGE(IF([1]Racers!$E:$E=$A28,IF([1]Racers!$A:$A=L$2,[1]Racers!$G:$G)),3))</f>
        <v>0</v>
      </c>
    </row>
    <row r="29" spans="1:12" x14ac:dyDescent="0.25">
      <c r="A29" s="238" t="s">
        <v>369</v>
      </c>
      <c r="B29" s="238">
        <f t="shared" ca="1" si="0"/>
        <v>28</v>
      </c>
      <c r="C29" s="239">
        <f t="shared" ca="1" si="1"/>
        <v>18</v>
      </c>
      <c r="D29" s="237">
        <f t="array" aca="1" ref="D29" ca="1">SUMIFS([1]Racers!$G:$G,[1]Racers!$E:$E,$A29,[1]Racers!$A:$A,D$2,[1]Racers!$G:$G,"="&amp;LARGE(IF([1]Racers!$E:$E=$A29,IF([1]Racers!$A:$A=D$2,[1]Racers!$G:$G)),1))+SUMIFS([1]Racers!$G:$G,[1]Racers!$E:$E,$A29,[1]Racers!$A:$A,D$2,[1]Racers!$G:$G,"="&amp;LARGE(IF([1]Racers!$E:$E=$A29,IF([1]Racers!$A:$A=D$2,[1]Racers!$G:$G)),2))+SUMIFS([1]Racers!$G:$G,[1]Racers!$E:$E,$A29,[1]Racers!$A:$A,D$2,[1]Racers!$G:$G,"="&amp;LARGE(IF([1]Racers!$E:$E=$A29,IF([1]Racers!$A:$A=D$2,[1]Racers!$G:$G)),3))</f>
        <v>0</v>
      </c>
      <c r="E29" s="237">
        <f t="array" aca="1" ref="E29" ca="1">SUMIFS([1]Racers!$G:$G,[1]Racers!$E:$E,$A29,[1]Racers!$A:$A,E$2,[1]Racers!$G:$G,"="&amp;LARGE(IF([1]Racers!$E:$E=$A29,IF([1]Racers!$A:$A=E$2,[1]Racers!$G:$G)),1))+SUMIFS([1]Racers!$G:$G,[1]Racers!$E:$E,$A29,[1]Racers!$A:$A,E$2,[1]Racers!$G:$G,"="&amp;LARGE(IF([1]Racers!$E:$E=$A29,IF([1]Racers!$A:$A=E$2,[1]Racers!$G:$G)),2))+SUMIFS([1]Racers!$G:$G,[1]Racers!$E:$E,$A29,[1]Racers!$A:$A,E$2,[1]Racers!$G:$G,"="&amp;LARGE(IF([1]Racers!$E:$E=$A29,IF([1]Racers!$A:$A=E$2,[1]Racers!$G:$G)),3))</f>
        <v>18</v>
      </c>
      <c r="F29" s="237">
        <f t="array" aca="1" ref="F29" ca="1">SUMIFS([1]Racers!$G:$G,[1]Racers!$E:$E,$A29,[1]Racers!$A:$A,F$2,[1]Racers!$G:$G,"="&amp;LARGE(IF([1]Racers!$E:$E=$A29,IF([1]Racers!$A:$A=F$2,[1]Racers!$G:$G)),1))+SUMIFS([1]Racers!$G:$G,[1]Racers!$E:$E,$A29,[1]Racers!$A:$A,F$2,[1]Racers!$G:$G,"="&amp;LARGE(IF([1]Racers!$E:$E=$A29,IF([1]Racers!$A:$A=F$2,[1]Racers!$G:$G)),2))+SUMIFS([1]Racers!$G:$G,[1]Racers!$E:$E,$A29,[1]Racers!$A:$A,F$2,[1]Racers!$G:$G,"="&amp;LARGE(IF([1]Racers!$E:$E=$A29,IF([1]Racers!$A:$A=F$2,[1]Racers!$G:$G)),3))</f>
        <v>0</v>
      </c>
      <c r="G29" s="237">
        <f t="array" aca="1" ref="G29" ca="1">SUMIFS([1]Racers!$G:$G,[1]Racers!$E:$E,$A29,[1]Racers!$A:$A,G$2,[1]Racers!$G:$G,"="&amp;LARGE(IF([1]Racers!$E:$E=$A29,IF([1]Racers!$A:$A=G$2,[1]Racers!$G:$G)),1))+SUMIFS([1]Racers!$G:$G,[1]Racers!$E:$E,$A29,[1]Racers!$A:$A,G$2,[1]Racers!$G:$G,"="&amp;LARGE(IF([1]Racers!$E:$E=$A29,IF([1]Racers!$A:$A=G$2,[1]Racers!$G:$G)),2))+SUMIFS([1]Racers!$G:$G,[1]Racers!$E:$E,$A29,[1]Racers!$A:$A,G$2,[1]Racers!$G:$G,"="&amp;LARGE(IF([1]Racers!$E:$E=$A29,IF([1]Racers!$A:$A=G$2,[1]Racers!$G:$G)),3))</f>
        <v>0</v>
      </c>
      <c r="H29" s="237">
        <f t="array" aca="1" ref="H29" ca="1">SUMIFS([1]Racers!$G:$G,[1]Racers!$E:$E,$A29,[1]Racers!$A:$A,H$2,[1]Racers!$G:$G,"="&amp;LARGE(IF([1]Racers!$E:$E=$A29,IF([1]Racers!$A:$A=H$2,[1]Racers!$G:$G)),1))+SUMIFS([1]Racers!$G:$G,[1]Racers!$E:$E,$A29,[1]Racers!$A:$A,H$2,[1]Racers!$G:$G,"="&amp;LARGE(IF([1]Racers!$E:$E=$A29,IF([1]Racers!$A:$A=H$2,[1]Racers!$G:$G)),2))+SUMIFS([1]Racers!$G:$G,[1]Racers!$E:$E,$A29,[1]Racers!$A:$A,H$2,[1]Racers!$G:$G,"="&amp;LARGE(IF([1]Racers!$E:$E=$A29,IF([1]Racers!$A:$A=H$2,[1]Racers!$G:$G)),3))</f>
        <v>0</v>
      </c>
      <c r="I29" s="237">
        <f t="array" aca="1" ref="I29" ca="1">SUMIFS([1]Racers!$G:$G,[1]Racers!$E:$E,$A29,[1]Racers!$A:$A,I$2,[1]Racers!$G:$G,"="&amp;LARGE(IF([1]Racers!$E:$E=$A29,IF([1]Racers!$A:$A=I$2,[1]Racers!$G:$G)),1))+SUMIFS([1]Racers!$G:$G,[1]Racers!$E:$E,$A29,[1]Racers!$A:$A,I$2,[1]Racers!$G:$G,"="&amp;LARGE(IF([1]Racers!$E:$E=$A29,IF([1]Racers!$A:$A=I$2,[1]Racers!$G:$G)),2))+SUMIFS([1]Racers!$G:$G,[1]Racers!$E:$E,$A29,[1]Racers!$A:$A,I$2,[1]Racers!$G:$G,"="&amp;LARGE(IF([1]Racers!$E:$E=$A29,IF([1]Racers!$A:$A=I$2,[1]Racers!$G:$G)),3))</f>
        <v>0</v>
      </c>
      <c r="J29" s="237">
        <f t="array" aca="1" ref="J29" ca="1">SUMIFS([1]Racers!$G:$G,[1]Racers!$E:$E,$A29,[1]Racers!$A:$A,J$2,[1]Racers!$G:$G,"="&amp;LARGE(IF([1]Racers!$E:$E=$A29,IF([1]Racers!$A:$A=J$2,[1]Racers!$G:$G)),1))+SUMIFS([1]Racers!$G:$G,[1]Racers!$E:$E,$A29,[1]Racers!$A:$A,J$2,[1]Racers!$G:$G,"="&amp;LARGE(IF([1]Racers!$E:$E=$A29,IF([1]Racers!$A:$A=J$2,[1]Racers!$G:$G)),2))+SUMIFS([1]Racers!$G:$G,[1]Racers!$E:$E,$A29,[1]Racers!$A:$A,J$2,[1]Racers!$G:$G,"="&amp;LARGE(IF([1]Racers!$E:$E=$A29,IF([1]Racers!$A:$A=J$2,[1]Racers!$G:$G)),3))</f>
        <v>0</v>
      </c>
      <c r="K29" s="237">
        <f t="array" aca="1" ref="K29" ca="1">SUMIFS([1]Racers!$G:$G,[1]Racers!$E:$E,$A29,[1]Racers!$A:$A,K$2,[1]Racers!$G:$G,"="&amp;LARGE(IF([1]Racers!$E:$E=$A29,IF([1]Racers!$A:$A=K$2,[1]Racers!$G:$G)),1))+SUMIFS([1]Racers!$G:$G,[1]Racers!$E:$E,$A29,[1]Racers!$A:$A,K$2,[1]Racers!$G:$G,"="&amp;LARGE(IF([1]Racers!$E:$E=$A29,IF([1]Racers!$A:$A=K$2,[1]Racers!$G:$G)),2))+SUMIFS([1]Racers!$G:$G,[1]Racers!$E:$E,$A29,[1]Racers!$A:$A,K$2,[1]Racers!$G:$G,"="&amp;LARGE(IF([1]Racers!$E:$E=$A29,IF([1]Racers!$A:$A=K$2,[1]Racers!$G:$G)),3))</f>
        <v>0</v>
      </c>
      <c r="L29" s="237">
        <f t="array" aca="1" ref="L29" ca="1">SUMIFS([1]Racers!$G:$G,[1]Racers!$E:$E,$A29,[1]Racers!$A:$A,L$2,[1]Racers!$G:$G,"="&amp;LARGE(IF([1]Racers!$E:$E=$A29,IF([1]Racers!$A:$A=L$2,[1]Racers!$G:$G)),1))+SUMIFS([1]Racers!$G:$G,[1]Racers!$E:$E,$A29,[1]Racers!$A:$A,L$2,[1]Racers!$G:$G,"="&amp;LARGE(IF([1]Racers!$E:$E=$A29,IF([1]Racers!$A:$A=L$2,[1]Racers!$G:$G)),2))+SUMIFS([1]Racers!$G:$G,[1]Racers!$E:$E,$A29,[1]Racers!$A:$A,L$2,[1]Racers!$G:$G,"="&amp;LARGE(IF([1]Racers!$E:$E=$A29,IF([1]Racers!$A:$A=L$2,[1]Racers!$G:$G)),3))</f>
        <v>0</v>
      </c>
    </row>
    <row r="30" spans="1:12" x14ac:dyDescent="0.25">
      <c r="A30" s="235" t="s">
        <v>680</v>
      </c>
      <c r="B30" s="235">
        <f t="shared" ca="1" si="0"/>
        <v>29</v>
      </c>
      <c r="C30" s="236">
        <f t="shared" ca="1" si="1"/>
        <v>16</v>
      </c>
      <c r="D30" s="237">
        <f t="array" aca="1" ref="D30" ca="1">SUMIFS([1]Racers!$G:$G,[1]Racers!$E:$E,$A30,[1]Racers!$A:$A,D$2,[1]Racers!$G:$G,"="&amp;LARGE(IF([1]Racers!$E:$E=$A30,IF([1]Racers!$A:$A=D$2,[1]Racers!$G:$G)),1))+SUMIFS([1]Racers!$G:$G,[1]Racers!$E:$E,$A30,[1]Racers!$A:$A,D$2,[1]Racers!$G:$G,"="&amp;LARGE(IF([1]Racers!$E:$E=$A30,IF([1]Racers!$A:$A=D$2,[1]Racers!$G:$G)),2))+SUMIFS([1]Racers!$G:$G,[1]Racers!$E:$E,$A30,[1]Racers!$A:$A,D$2,[1]Racers!$G:$G,"="&amp;LARGE(IF([1]Racers!$E:$E=$A30,IF([1]Racers!$A:$A=D$2,[1]Racers!$G:$G)),3))</f>
        <v>0</v>
      </c>
      <c r="E30" s="237">
        <f t="array" aca="1" ref="E30" ca="1">SUMIFS([1]Racers!$G:$G,[1]Racers!$E:$E,$A30,[1]Racers!$A:$A,E$2,[1]Racers!$G:$G,"="&amp;LARGE(IF([1]Racers!$E:$E=$A30,IF([1]Racers!$A:$A=E$2,[1]Racers!$G:$G)),1))+SUMIFS([1]Racers!$G:$G,[1]Racers!$E:$E,$A30,[1]Racers!$A:$A,E$2,[1]Racers!$G:$G,"="&amp;LARGE(IF([1]Racers!$E:$E=$A30,IF([1]Racers!$A:$A=E$2,[1]Racers!$G:$G)),2))+SUMIFS([1]Racers!$G:$G,[1]Racers!$E:$E,$A30,[1]Racers!$A:$A,E$2,[1]Racers!$G:$G,"="&amp;LARGE(IF([1]Racers!$E:$E=$A30,IF([1]Racers!$A:$A=E$2,[1]Racers!$G:$G)),3))</f>
        <v>0</v>
      </c>
      <c r="F30" s="237">
        <f t="array" aca="1" ref="F30" ca="1">SUMIFS([1]Racers!$G:$G,[1]Racers!$E:$E,$A30,[1]Racers!$A:$A,F$2,[1]Racers!$G:$G,"="&amp;LARGE(IF([1]Racers!$E:$E=$A30,IF([1]Racers!$A:$A=F$2,[1]Racers!$G:$G)),1))+SUMIFS([1]Racers!$G:$G,[1]Racers!$E:$E,$A30,[1]Racers!$A:$A,F$2,[1]Racers!$G:$G,"="&amp;LARGE(IF([1]Racers!$E:$E=$A30,IF([1]Racers!$A:$A=F$2,[1]Racers!$G:$G)),2))+SUMIFS([1]Racers!$G:$G,[1]Racers!$E:$E,$A30,[1]Racers!$A:$A,F$2,[1]Racers!$G:$G,"="&amp;LARGE(IF([1]Racers!$E:$E=$A30,IF([1]Racers!$A:$A=F$2,[1]Racers!$G:$G)),3))</f>
        <v>0</v>
      </c>
      <c r="G30" s="237">
        <f t="array" aca="1" ref="G30" ca="1">SUMIFS([1]Racers!$G:$G,[1]Racers!$E:$E,$A30,[1]Racers!$A:$A,G$2,[1]Racers!$G:$G,"="&amp;LARGE(IF([1]Racers!$E:$E=$A30,IF([1]Racers!$A:$A=G$2,[1]Racers!$G:$G)),1))+SUMIFS([1]Racers!$G:$G,[1]Racers!$E:$E,$A30,[1]Racers!$A:$A,G$2,[1]Racers!$G:$G,"="&amp;LARGE(IF([1]Racers!$E:$E=$A30,IF([1]Racers!$A:$A=G$2,[1]Racers!$G:$G)),2))+SUMIFS([1]Racers!$G:$G,[1]Racers!$E:$E,$A30,[1]Racers!$A:$A,G$2,[1]Racers!$G:$G,"="&amp;LARGE(IF([1]Racers!$E:$E=$A30,IF([1]Racers!$A:$A=G$2,[1]Racers!$G:$G)),3))</f>
        <v>0</v>
      </c>
      <c r="H30" s="237">
        <f t="array" aca="1" ref="H30" ca="1">SUMIFS([1]Racers!$G:$G,[1]Racers!$E:$E,$A30,[1]Racers!$A:$A,H$2,[1]Racers!$G:$G,"="&amp;LARGE(IF([1]Racers!$E:$E=$A30,IF([1]Racers!$A:$A=H$2,[1]Racers!$G:$G)),1))+SUMIFS([1]Racers!$G:$G,[1]Racers!$E:$E,$A30,[1]Racers!$A:$A,H$2,[1]Racers!$G:$G,"="&amp;LARGE(IF([1]Racers!$E:$E=$A30,IF([1]Racers!$A:$A=H$2,[1]Racers!$G:$G)),2))+SUMIFS([1]Racers!$G:$G,[1]Racers!$E:$E,$A30,[1]Racers!$A:$A,H$2,[1]Racers!$G:$G,"="&amp;LARGE(IF([1]Racers!$E:$E=$A30,IF([1]Racers!$A:$A=H$2,[1]Racers!$G:$G)),3))</f>
        <v>0</v>
      </c>
      <c r="I30" s="237">
        <f t="array" aca="1" ref="I30" ca="1">SUMIFS([1]Racers!$G:$G,[1]Racers!$E:$E,$A30,[1]Racers!$A:$A,I$2,[1]Racers!$G:$G,"="&amp;LARGE(IF([1]Racers!$E:$E=$A30,IF([1]Racers!$A:$A=I$2,[1]Racers!$G:$G)),1))+SUMIFS([1]Racers!$G:$G,[1]Racers!$E:$E,$A30,[1]Racers!$A:$A,I$2,[1]Racers!$G:$G,"="&amp;LARGE(IF([1]Racers!$E:$E=$A30,IF([1]Racers!$A:$A=I$2,[1]Racers!$G:$G)),2))+SUMIFS([1]Racers!$G:$G,[1]Racers!$E:$E,$A30,[1]Racers!$A:$A,I$2,[1]Racers!$G:$G,"="&amp;LARGE(IF([1]Racers!$E:$E=$A30,IF([1]Racers!$A:$A=I$2,[1]Racers!$G:$G)),3))</f>
        <v>0</v>
      </c>
      <c r="J30" s="237">
        <f t="array" aca="1" ref="J30" ca="1">SUMIFS([1]Racers!$G:$G,[1]Racers!$E:$E,$A30,[1]Racers!$A:$A,J$2,[1]Racers!$G:$G,"="&amp;LARGE(IF([1]Racers!$E:$E=$A30,IF([1]Racers!$A:$A=J$2,[1]Racers!$G:$G)),1))+SUMIFS([1]Racers!$G:$G,[1]Racers!$E:$E,$A30,[1]Racers!$A:$A,J$2,[1]Racers!$G:$G,"="&amp;LARGE(IF([1]Racers!$E:$E=$A30,IF([1]Racers!$A:$A=J$2,[1]Racers!$G:$G)),2))+SUMIFS([1]Racers!$G:$G,[1]Racers!$E:$E,$A30,[1]Racers!$A:$A,J$2,[1]Racers!$G:$G,"="&amp;LARGE(IF([1]Racers!$E:$E=$A30,IF([1]Racers!$A:$A=J$2,[1]Racers!$G:$G)),3))</f>
        <v>0</v>
      </c>
      <c r="K30" s="237">
        <f t="array" aca="1" ref="K30" ca="1">SUMIFS([1]Racers!$G:$G,[1]Racers!$E:$E,$A30,[1]Racers!$A:$A,K$2,[1]Racers!$G:$G,"="&amp;LARGE(IF([1]Racers!$E:$E=$A30,IF([1]Racers!$A:$A=K$2,[1]Racers!$G:$G)),1))+SUMIFS([1]Racers!$G:$G,[1]Racers!$E:$E,$A30,[1]Racers!$A:$A,K$2,[1]Racers!$G:$G,"="&amp;LARGE(IF([1]Racers!$E:$E=$A30,IF([1]Racers!$A:$A=K$2,[1]Racers!$G:$G)),2))+SUMIFS([1]Racers!$G:$G,[1]Racers!$E:$E,$A30,[1]Racers!$A:$A,K$2,[1]Racers!$G:$G,"="&amp;LARGE(IF([1]Racers!$E:$E=$A30,IF([1]Racers!$A:$A=K$2,[1]Racers!$G:$G)),3))</f>
        <v>16</v>
      </c>
      <c r="L30" s="237">
        <f t="array" aca="1" ref="L30" ca="1">SUMIFS([1]Racers!$G:$G,[1]Racers!$E:$E,$A30,[1]Racers!$A:$A,L$2,[1]Racers!$G:$G,"="&amp;LARGE(IF([1]Racers!$E:$E=$A30,IF([1]Racers!$A:$A=L$2,[1]Racers!$G:$G)),1))+SUMIFS([1]Racers!$G:$G,[1]Racers!$E:$E,$A30,[1]Racers!$A:$A,L$2,[1]Racers!$G:$G,"="&amp;LARGE(IF([1]Racers!$E:$E=$A30,IF([1]Racers!$A:$A=L$2,[1]Racers!$G:$G)),2))+SUMIFS([1]Racers!$G:$G,[1]Racers!$E:$E,$A30,[1]Racers!$A:$A,L$2,[1]Racers!$G:$G,"="&amp;LARGE(IF([1]Racers!$E:$E=$A30,IF([1]Racers!$A:$A=L$2,[1]Racers!$G:$G)),3))</f>
        <v>0</v>
      </c>
    </row>
    <row r="31" spans="1:12" x14ac:dyDescent="0.25">
      <c r="A31" s="238" t="s">
        <v>72</v>
      </c>
      <c r="B31" s="238">
        <f t="shared" ca="1" si="0"/>
        <v>30</v>
      </c>
      <c r="C31" s="239">
        <f t="shared" ca="1" si="1"/>
        <v>8</v>
      </c>
      <c r="D31" s="237">
        <f t="array" aca="1" ref="D31" ca="1">SUMIFS([1]Racers!$G:$G,[1]Racers!$E:$E,$A31,[1]Racers!$A:$A,D$2,[1]Racers!$G:$G,"="&amp;LARGE(IF([1]Racers!$E:$E=$A31,IF([1]Racers!$A:$A=D$2,[1]Racers!$G:$G)),1))+SUMIFS([1]Racers!$G:$G,[1]Racers!$E:$E,$A31,[1]Racers!$A:$A,D$2,[1]Racers!$G:$G,"="&amp;LARGE(IF([1]Racers!$E:$E=$A31,IF([1]Racers!$A:$A=D$2,[1]Racers!$G:$G)),2))+SUMIFS([1]Racers!$G:$G,[1]Racers!$E:$E,$A31,[1]Racers!$A:$A,D$2,[1]Racers!$G:$G,"="&amp;LARGE(IF([1]Racers!$E:$E=$A31,IF([1]Racers!$A:$A=D$2,[1]Racers!$G:$G)),3))</f>
        <v>0</v>
      </c>
      <c r="E31" s="237">
        <f t="array" aca="1" ref="E31" ca="1">SUMIFS([1]Racers!$G:$G,[1]Racers!$E:$E,$A31,[1]Racers!$A:$A,E$2,[1]Racers!$G:$G,"="&amp;LARGE(IF([1]Racers!$E:$E=$A31,IF([1]Racers!$A:$A=E$2,[1]Racers!$G:$G)),1))+SUMIFS([1]Racers!$G:$G,[1]Racers!$E:$E,$A31,[1]Racers!$A:$A,E$2,[1]Racers!$G:$G,"="&amp;LARGE(IF([1]Racers!$E:$E=$A31,IF([1]Racers!$A:$A=E$2,[1]Racers!$G:$G)),2))+SUMIFS([1]Racers!$G:$G,[1]Racers!$E:$E,$A31,[1]Racers!$A:$A,E$2,[1]Racers!$G:$G,"="&amp;LARGE(IF([1]Racers!$E:$E=$A31,IF([1]Racers!$A:$A=E$2,[1]Racers!$G:$G)),3))</f>
        <v>0</v>
      </c>
      <c r="F31" s="237">
        <f t="array" aca="1" ref="F31" ca="1">SUMIFS([1]Racers!$G:$G,[1]Racers!$E:$E,$A31,[1]Racers!$A:$A,F$2,[1]Racers!$G:$G,"="&amp;LARGE(IF([1]Racers!$E:$E=$A31,IF([1]Racers!$A:$A=F$2,[1]Racers!$G:$G)),1))+SUMIFS([1]Racers!$G:$G,[1]Racers!$E:$E,$A31,[1]Racers!$A:$A,F$2,[1]Racers!$G:$G,"="&amp;LARGE(IF([1]Racers!$E:$E=$A31,IF([1]Racers!$A:$A=F$2,[1]Racers!$G:$G)),2))+SUMIFS([1]Racers!$G:$G,[1]Racers!$E:$E,$A31,[1]Racers!$A:$A,F$2,[1]Racers!$G:$G,"="&amp;LARGE(IF([1]Racers!$E:$E=$A31,IF([1]Racers!$A:$A=F$2,[1]Racers!$G:$G)),3))</f>
        <v>0</v>
      </c>
      <c r="G31" s="237">
        <f t="array" aca="1" ref="G31" ca="1">SUMIFS([1]Racers!$G:$G,[1]Racers!$E:$E,$A31,[1]Racers!$A:$A,G$2,[1]Racers!$G:$G,"="&amp;LARGE(IF([1]Racers!$E:$E=$A31,IF([1]Racers!$A:$A=G$2,[1]Racers!$G:$G)),1))+SUMIFS([1]Racers!$G:$G,[1]Racers!$E:$E,$A31,[1]Racers!$A:$A,G$2,[1]Racers!$G:$G,"="&amp;LARGE(IF([1]Racers!$E:$E=$A31,IF([1]Racers!$A:$A=G$2,[1]Racers!$G:$G)),2))+SUMIFS([1]Racers!$G:$G,[1]Racers!$E:$E,$A31,[1]Racers!$A:$A,G$2,[1]Racers!$G:$G,"="&amp;LARGE(IF([1]Racers!$E:$E=$A31,IF([1]Racers!$A:$A=G$2,[1]Racers!$G:$G)),3))</f>
        <v>0</v>
      </c>
      <c r="H31" s="237">
        <f t="array" aca="1" ref="H31" ca="1">SUMIFS([1]Racers!$G:$G,[1]Racers!$E:$E,$A31,[1]Racers!$A:$A,H$2,[1]Racers!$G:$G,"="&amp;LARGE(IF([1]Racers!$E:$E=$A31,IF([1]Racers!$A:$A=H$2,[1]Racers!$G:$G)),1))+SUMIFS([1]Racers!$G:$G,[1]Racers!$E:$E,$A31,[1]Racers!$A:$A,H$2,[1]Racers!$G:$G,"="&amp;LARGE(IF([1]Racers!$E:$E=$A31,IF([1]Racers!$A:$A=H$2,[1]Racers!$G:$G)),2))+SUMIFS([1]Racers!$G:$G,[1]Racers!$E:$E,$A31,[1]Racers!$A:$A,H$2,[1]Racers!$G:$G,"="&amp;LARGE(IF([1]Racers!$E:$E=$A31,IF([1]Racers!$A:$A=H$2,[1]Racers!$G:$G)),3))</f>
        <v>0</v>
      </c>
      <c r="I31" s="237">
        <f t="array" aca="1" ref="I31" ca="1">SUMIFS([1]Racers!$G:$G,[1]Racers!$E:$E,$A31,[1]Racers!$A:$A,I$2,[1]Racers!$G:$G,"="&amp;LARGE(IF([1]Racers!$E:$E=$A31,IF([1]Racers!$A:$A=I$2,[1]Racers!$G:$G)),1))+SUMIFS([1]Racers!$G:$G,[1]Racers!$E:$E,$A31,[1]Racers!$A:$A,I$2,[1]Racers!$G:$G,"="&amp;LARGE(IF([1]Racers!$E:$E=$A31,IF([1]Racers!$A:$A=I$2,[1]Racers!$G:$G)),2))+SUMIFS([1]Racers!$G:$G,[1]Racers!$E:$E,$A31,[1]Racers!$A:$A,I$2,[1]Racers!$G:$G,"="&amp;LARGE(IF([1]Racers!$E:$E=$A31,IF([1]Racers!$A:$A=I$2,[1]Racers!$G:$G)),3))</f>
        <v>8</v>
      </c>
      <c r="J31" s="237">
        <f t="array" aca="1" ref="J31" ca="1">SUMIFS([1]Racers!$G:$G,[1]Racers!$E:$E,$A31,[1]Racers!$A:$A,J$2,[1]Racers!$G:$G,"="&amp;LARGE(IF([1]Racers!$E:$E=$A31,IF([1]Racers!$A:$A=J$2,[1]Racers!$G:$G)),1))+SUMIFS([1]Racers!$G:$G,[1]Racers!$E:$E,$A31,[1]Racers!$A:$A,J$2,[1]Racers!$G:$G,"="&amp;LARGE(IF([1]Racers!$E:$E=$A31,IF([1]Racers!$A:$A=J$2,[1]Racers!$G:$G)),2))+SUMIFS([1]Racers!$G:$G,[1]Racers!$E:$E,$A31,[1]Racers!$A:$A,J$2,[1]Racers!$G:$G,"="&amp;LARGE(IF([1]Racers!$E:$E=$A31,IF([1]Racers!$A:$A=J$2,[1]Racers!$G:$G)),3))</f>
        <v>0</v>
      </c>
      <c r="K31" s="237">
        <f t="array" aca="1" ref="K31" ca="1">SUMIFS([1]Racers!$G:$G,[1]Racers!$E:$E,$A31,[1]Racers!$A:$A,K$2,[1]Racers!$G:$G,"="&amp;LARGE(IF([1]Racers!$E:$E=$A31,IF([1]Racers!$A:$A=K$2,[1]Racers!$G:$G)),1))+SUMIFS([1]Racers!$G:$G,[1]Racers!$E:$E,$A31,[1]Racers!$A:$A,K$2,[1]Racers!$G:$G,"="&amp;LARGE(IF([1]Racers!$E:$E=$A31,IF([1]Racers!$A:$A=K$2,[1]Racers!$G:$G)),2))+SUMIFS([1]Racers!$G:$G,[1]Racers!$E:$E,$A31,[1]Racers!$A:$A,K$2,[1]Racers!$G:$G,"="&amp;LARGE(IF([1]Racers!$E:$E=$A31,IF([1]Racers!$A:$A=K$2,[1]Racers!$G:$G)),3))</f>
        <v>0</v>
      </c>
      <c r="L31" s="237">
        <f t="array" aca="1" ref="L31" ca="1">SUMIFS([1]Racers!$G:$G,[1]Racers!$E:$E,$A31,[1]Racers!$A:$A,L$2,[1]Racers!$G:$G,"="&amp;LARGE(IF([1]Racers!$E:$E=$A31,IF([1]Racers!$A:$A=L$2,[1]Racers!$G:$G)),1))+SUMIFS([1]Racers!$G:$G,[1]Racers!$E:$E,$A31,[1]Racers!$A:$A,L$2,[1]Racers!$G:$G,"="&amp;LARGE(IF([1]Racers!$E:$E=$A31,IF([1]Racers!$A:$A=L$2,[1]Racers!$G:$G)),2))+SUMIFS([1]Racers!$G:$G,[1]Racers!$E:$E,$A31,[1]Racers!$A:$A,L$2,[1]Racers!$G:$G,"="&amp;LARGE(IF([1]Racers!$E:$E=$A31,IF([1]Racers!$A:$A=L$2,[1]Racers!$G:$G)),3))</f>
        <v>0</v>
      </c>
    </row>
    <row r="32" spans="1:12" x14ac:dyDescent="0.25">
      <c r="A32" s="235" t="s">
        <v>78</v>
      </c>
      <c r="B32" s="235">
        <f t="shared" ca="1" si="0"/>
        <v>31</v>
      </c>
      <c r="C32" s="236">
        <f t="shared" ca="1" si="1"/>
        <v>6</v>
      </c>
      <c r="D32" s="237">
        <f t="array" aca="1" ref="D32" ca="1">SUMIFS([1]Racers!$G:$G,[1]Racers!$E:$E,$A32,[1]Racers!$A:$A,D$2,[1]Racers!$G:$G,"="&amp;LARGE(IF([1]Racers!$E:$E=$A32,IF([1]Racers!$A:$A=D$2,[1]Racers!$G:$G)),1))+SUMIFS([1]Racers!$G:$G,[1]Racers!$E:$E,$A32,[1]Racers!$A:$A,D$2,[1]Racers!$G:$G,"="&amp;LARGE(IF([1]Racers!$E:$E=$A32,IF([1]Racers!$A:$A=D$2,[1]Racers!$G:$G)),2))+SUMIFS([1]Racers!$G:$G,[1]Racers!$E:$E,$A32,[1]Racers!$A:$A,D$2,[1]Racers!$G:$G,"="&amp;LARGE(IF([1]Racers!$E:$E=$A32,IF([1]Racers!$A:$A=D$2,[1]Racers!$G:$G)),3))</f>
        <v>0</v>
      </c>
      <c r="E32" s="237">
        <f t="array" aca="1" ref="E32" ca="1">SUMIFS([1]Racers!$G:$G,[1]Racers!$E:$E,$A32,[1]Racers!$A:$A,E$2,[1]Racers!$G:$G,"="&amp;LARGE(IF([1]Racers!$E:$E=$A32,IF([1]Racers!$A:$A=E$2,[1]Racers!$G:$G)),1))+SUMIFS([1]Racers!$G:$G,[1]Racers!$E:$E,$A32,[1]Racers!$A:$A,E$2,[1]Racers!$G:$G,"="&amp;LARGE(IF([1]Racers!$E:$E=$A32,IF([1]Racers!$A:$A=E$2,[1]Racers!$G:$G)),2))+SUMIFS([1]Racers!$G:$G,[1]Racers!$E:$E,$A32,[1]Racers!$A:$A,E$2,[1]Racers!$G:$G,"="&amp;LARGE(IF([1]Racers!$E:$E=$A32,IF([1]Racers!$A:$A=E$2,[1]Racers!$G:$G)),3))</f>
        <v>6</v>
      </c>
      <c r="F32" s="237">
        <f t="array" aca="1" ref="F32" ca="1">SUMIFS([1]Racers!$G:$G,[1]Racers!$E:$E,$A32,[1]Racers!$A:$A,F$2,[1]Racers!$G:$G,"="&amp;LARGE(IF([1]Racers!$E:$E=$A32,IF([1]Racers!$A:$A=F$2,[1]Racers!$G:$G)),1))+SUMIFS([1]Racers!$G:$G,[1]Racers!$E:$E,$A32,[1]Racers!$A:$A,F$2,[1]Racers!$G:$G,"="&amp;LARGE(IF([1]Racers!$E:$E=$A32,IF([1]Racers!$A:$A=F$2,[1]Racers!$G:$G)),2))+SUMIFS([1]Racers!$G:$G,[1]Racers!$E:$E,$A32,[1]Racers!$A:$A,F$2,[1]Racers!$G:$G,"="&amp;LARGE(IF([1]Racers!$E:$E=$A32,IF([1]Racers!$A:$A=F$2,[1]Racers!$G:$G)),3))</f>
        <v>0</v>
      </c>
      <c r="G32" s="237">
        <f t="array" aca="1" ref="G32" ca="1">SUMIFS([1]Racers!$G:$G,[1]Racers!$E:$E,$A32,[1]Racers!$A:$A,G$2,[1]Racers!$G:$G,"="&amp;LARGE(IF([1]Racers!$E:$E=$A32,IF([1]Racers!$A:$A=G$2,[1]Racers!$G:$G)),1))+SUMIFS([1]Racers!$G:$G,[1]Racers!$E:$E,$A32,[1]Racers!$A:$A,G$2,[1]Racers!$G:$G,"="&amp;LARGE(IF([1]Racers!$E:$E=$A32,IF([1]Racers!$A:$A=G$2,[1]Racers!$G:$G)),2))+SUMIFS([1]Racers!$G:$G,[1]Racers!$E:$E,$A32,[1]Racers!$A:$A,G$2,[1]Racers!$G:$G,"="&amp;LARGE(IF([1]Racers!$E:$E=$A32,IF([1]Racers!$A:$A=G$2,[1]Racers!$G:$G)),3))</f>
        <v>0</v>
      </c>
      <c r="H32" s="237">
        <f t="array" aca="1" ref="H32" ca="1">SUMIFS([1]Racers!$G:$G,[1]Racers!$E:$E,$A32,[1]Racers!$A:$A,H$2,[1]Racers!$G:$G,"="&amp;LARGE(IF([1]Racers!$E:$E=$A32,IF([1]Racers!$A:$A=H$2,[1]Racers!$G:$G)),1))+SUMIFS([1]Racers!$G:$G,[1]Racers!$E:$E,$A32,[1]Racers!$A:$A,H$2,[1]Racers!$G:$G,"="&amp;LARGE(IF([1]Racers!$E:$E=$A32,IF([1]Racers!$A:$A=H$2,[1]Racers!$G:$G)),2))+SUMIFS([1]Racers!$G:$G,[1]Racers!$E:$E,$A32,[1]Racers!$A:$A,H$2,[1]Racers!$G:$G,"="&amp;LARGE(IF([1]Racers!$E:$E=$A32,IF([1]Racers!$A:$A=H$2,[1]Racers!$G:$G)),3))</f>
        <v>0</v>
      </c>
      <c r="I32" s="237">
        <f t="array" aca="1" ref="I32" ca="1">SUMIFS([1]Racers!$G:$G,[1]Racers!$E:$E,$A32,[1]Racers!$A:$A,I$2,[1]Racers!$G:$G,"="&amp;LARGE(IF([1]Racers!$E:$E=$A32,IF([1]Racers!$A:$A=I$2,[1]Racers!$G:$G)),1))+SUMIFS([1]Racers!$G:$G,[1]Racers!$E:$E,$A32,[1]Racers!$A:$A,I$2,[1]Racers!$G:$G,"="&amp;LARGE(IF([1]Racers!$E:$E=$A32,IF([1]Racers!$A:$A=I$2,[1]Racers!$G:$G)),2))+SUMIFS([1]Racers!$G:$G,[1]Racers!$E:$E,$A32,[1]Racers!$A:$A,I$2,[1]Racers!$G:$G,"="&amp;LARGE(IF([1]Racers!$E:$E=$A32,IF([1]Racers!$A:$A=I$2,[1]Racers!$G:$G)),3))</f>
        <v>0</v>
      </c>
      <c r="J32" s="237">
        <f t="array" aca="1" ref="J32" ca="1">SUMIFS([1]Racers!$G:$G,[1]Racers!$E:$E,$A32,[1]Racers!$A:$A,J$2,[1]Racers!$G:$G,"="&amp;LARGE(IF([1]Racers!$E:$E=$A32,IF([1]Racers!$A:$A=J$2,[1]Racers!$G:$G)),1))+SUMIFS([1]Racers!$G:$G,[1]Racers!$E:$E,$A32,[1]Racers!$A:$A,J$2,[1]Racers!$G:$G,"="&amp;LARGE(IF([1]Racers!$E:$E=$A32,IF([1]Racers!$A:$A=J$2,[1]Racers!$G:$G)),2))+SUMIFS([1]Racers!$G:$G,[1]Racers!$E:$E,$A32,[1]Racers!$A:$A,J$2,[1]Racers!$G:$G,"="&amp;LARGE(IF([1]Racers!$E:$E=$A32,IF([1]Racers!$A:$A=J$2,[1]Racers!$G:$G)),3))</f>
        <v>0</v>
      </c>
      <c r="K32" s="237">
        <f t="array" aca="1" ref="K32" ca="1">SUMIFS([1]Racers!$G:$G,[1]Racers!$E:$E,$A32,[1]Racers!$A:$A,K$2,[1]Racers!$G:$G,"="&amp;LARGE(IF([1]Racers!$E:$E=$A32,IF([1]Racers!$A:$A=K$2,[1]Racers!$G:$G)),1))+SUMIFS([1]Racers!$G:$G,[1]Racers!$E:$E,$A32,[1]Racers!$A:$A,K$2,[1]Racers!$G:$G,"="&amp;LARGE(IF([1]Racers!$E:$E=$A32,IF([1]Racers!$A:$A=K$2,[1]Racers!$G:$G)),2))+SUMIFS([1]Racers!$G:$G,[1]Racers!$E:$E,$A32,[1]Racers!$A:$A,K$2,[1]Racers!$G:$G,"="&amp;LARGE(IF([1]Racers!$E:$E=$A32,IF([1]Racers!$A:$A=K$2,[1]Racers!$G:$G)),3))</f>
        <v>0</v>
      </c>
      <c r="L32" s="237">
        <f t="array" aca="1" ref="L32" ca="1">SUMIFS([1]Racers!$G:$G,[1]Racers!$E:$E,$A32,[1]Racers!$A:$A,L$2,[1]Racers!$G:$G,"="&amp;LARGE(IF([1]Racers!$E:$E=$A32,IF([1]Racers!$A:$A=L$2,[1]Racers!$G:$G)),1))+SUMIFS([1]Racers!$G:$G,[1]Racers!$E:$E,$A32,[1]Racers!$A:$A,L$2,[1]Racers!$G:$G,"="&amp;LARGE(IF([1]Racers!$E:$E=$A32,IF([1]Racers!$A:$A=L$2,[1]Racers!$G:$G)),2))+SUMIFS([1]Racers!$G:$G,[1]Racers!$E:$E,$A32,[1]Racers!$A:$A,L$2,[1]Racers!$G:$G,"="&amp;LARGE(IF([1]Racers!$E:$E=$A32,IF([1]Racers!$A:$A=L$2,[1]Racers!$G:$G)),3))</f>
        <v>0</v>
      </c>
    </row>
    <row r="33" spans="1:12" x14ac:dyDescent="0.25">
      <c r="A33" s="238" t="s">
        <v>796</v>
      </c>
      <c r="B33" s="238">
        <f t="shared" ca="1" si="0"/>
        <v>31</v>
      </c>
      <c r="C33" s="239">
        <f t="shared" ca="1" si="1"/>
        <v>6</v>
      </c>
      <c r="D33" s="237">
        <f t="array" aca="1" ref="D33" ca="1">SUMIFS([1]Racers!$G:$G,[1]Racers!$E:$E,$A33,[1]Racers!$A:$A,D$2,[1]Racers!$G:$G,"="&amp;LARGE(IF([1]Racers!$E:$E=$A33,IF([1]Racers!$A:$A=D$2,[1]Racers!$G:$G)),1))+SUMIFS([1]Racers!$G:$G,[1]Racers!$E:$E,$A33,[1]Racers!$A:$A,D$2,[1]Racers!$G:$G,"="&amp;LARGE(IF([1]Racers!$E:$E=$A33,IF([1]Racers!$A:$A=D$2,[1]Racers!$G:$G)),2))+SUMIFS([1]Racers!$G:$G,[1]Racers!$E:$E,$A33,[1]Racers!$A:$A,D$2,[1]Racers!$G:$G,"="&amp;LARGE(IF([1]Racers!$E:$E=$A33,IF([1]Racers!$A:$A=D$2,[1]Racers!$G:$G)),3))</f>
        <v>0</v>
      </c>
      <c r="E33" s="237">
        <f t="array" aca="1" ref="E33" ca="1">SUMIFS([1]Racers!$G:$G,[1]Racers!$E:$E,$A33,[1]Racers!$A:$A,E$2,[1]Racers!$G:$G,"="&amp;LARGE(IF([1]Racers!$E:$E=$A33,IF([1]Racers!$A:$A=E$2,[1]Racers!$G:$G)),1))+SUMIFS([1]Racers!$G:$G,[1]Racers!$E:$E,$A33,[1]Racers!$A:$A,E$2,[1]Racers!$G:$G,"="&amp;LARGE(IF([1]Racers!$E:$E=$A33,IF([1]Racers!$A:$A=E$2,[1]Racers!$G:$G)),2))+SUMIFS([1]Racers!$G:$G,[1]Racers!$E:$E,$A33,[1]Racers!$A:$A,E$2,[1]Racers!$G:$G,"="&amp;LARGE(IF([1]Racers!$E:$E=$A33,IF([1]Racers!$A:$A=E$2,[1]Racers!$G:$G)),3))</f>
        <v>0</v>
      </c>
      <c r="F33" s="237">
        <f t="array" aca="1" ref="F33" ca="1">SUMIFS([1]Racers!$G:$G,[1]Racers!$E:$E,$A33,[1]Racers!$A:$A,F$2,[1]Racers!$G:$G,"="&amp;LARGE(IF([1]Racers!$E:$E=$A33,IF([1]Racers!$A:$A=F$2,[1]Racers!$G:$G)),1))+SUMIFS([1]Racers!$G:$G,[1]Racers!$E:$E,$A33,[1]Racers!$A:$A,F$2,[1]Racers!$G:$G,"="&amp;LARGE(IF([1]Racers!$E:$E=$A33,IF([1]Racers!$A:$A=F$2,[1]Racers!$G:$G)),2))+SUMIFS([1]Racers!$G:$G,[1]Racers!$E:$E,$A33,[1]Racers!$A:$A,F$2,[1]Racers!$G:$G,"="&amp;LARGE(IF([1]Racers!$E:$E=$A33,IF([1]Racers!$A:$A=F$2,[1]Racers!$G:$G)),3))</f>
        <v>6</v>
      </c>
      <c r="G33" s="237">
        <f t="array" aca="1" ref="G33" ca="1">SUMIFS([1]Racers!$G:$G,[1]Racers!$E:$E,$A33,[1]Racers!$A:$A,G$2,[1]Racers!$G:$G,"="&amp;LARGE(IF([1]Racers!$E:$E=$A33,IF([1]Racers!$A:$A=G$2,[1]Racers!$G:$G)),1))+SUMIFS([1]Racers!$G:$G,[1]Racers!$E:$E,$A33,[1]Racers!$A:$A,G$2,[1]Racers!$G:$G,"="&amp;LARGE(IF([1]Racers!$E:$E=$A33,IF([1]Racers!$A:$A=G$2,[1]Racers!$G:$G)),2))+SUMIFS([1]Racers!$G:$G,[1]Racers!$E:$E,$A33,[1]Racers!$A:$A,G$2,[1]Racers!$G:$G,"="&amp;LARGE(IF([1]Racers!$E:$E=$A33,IF([1]Racers!$A:$A=G$2,[1]Racers!$G:$G)),3))</f>
        <v>0</v>
      </c>
      <c r="H33" s="237">
        <f t="array" aca="1" ref="H33" ca="1">SUMIFS([1]Racers!$G:$G,[1]Racers!$E:$E,$A33,[1]Racers!$A:$A,H$2,[1]Racers!$G:$G,"="&amp;LARGE(IF([1]Racers!$E:$E=$A33,IF([1]Racers!$A:$A=H$2,[1]Racers!$G:$G)),1))+SUMIFS([1]Racers!$G:$G,[1]Racers!$E:$E,$A33,[1]Racers!$A:$A,H$2,[1]Racers!$G:$G,"="&amp;LARGE(IF([1]Racers!$E:$E=$A33,IF([1]Racers!$A:$A=H$2,[1]Racers!$G:$G)),2))+SUMIFS([1]Racers!$G:$G,[1]Racers!$E:$E,$A33,[1]Racers!$A:$A,H$2,[1]Racers!$G:$G,"="&amp;LARGE(IF([1]Racers!$E:$E=$A33,IF([1]Racers!$A:$A=H$2,[1]Racers!$G:$G)),3))</f>
        <v>0</v>
      </c>
      <c r="I33" s="237">
        <f t="array" aca="1" ref="I33" ca="1">SUMIFS([1]Racers!$G:$G,[1]Racers!$E:$E,$A33,[1]Racers!$A:$A,I$2,[1]Racers!$G:$G,"="&amp;LARGE(IF([1]Racers!$E:$E=$A33,IF([1]Racers!$A:$A=I$2,[1]Racers!$G:$G)),1))+SUMIFS([1]Racers!$G:$G,[1]Racers!$E:$E,$A33,[1]Racers!$A:$A,I$2,[1]Racers!$G:$G,"="&amp;LARGE(IF([1]Racers!$E:$E=$A33,IF([1]Racers!$A:$A=I$2,[1]Racers!$G:$G)),2))+SUMIFS([1]Racers!$G:$G,[1]Racers!$E:$E,$A33,[1]Racers!$A:$A,I$2,[1]Racers!$G:$G,"="&amp;LARGE(IF([1]Racers!$E:$E=$A33,IF([1]Racers!$A:$A=I$2,[1]Racers!$G:$G)),3))</f>
        <v>0</v>
      </c>
      <c r="J33" s="237">
        <f t="array" aca="1" ref="J33" ca="1">SUMIFS([1]Racers!$G:$G,[1]Racers!$E:$E,$A33,[1]Racers!$A:$A,J$2,[1]Racers!$G:$G,"="&amp;LARGE(IF([1]Racers!$E:$E=$A33,IF([1]Racers!$A:$A=J$2,[1]Racers!$G:$G)),1))+SUMIFS([1]Racers!$G:$G,[1]Racers!$E:$E,$A33,[1]Racers!$A:$A,J$2,[1]Racers!$G:$G,"="&amp;LARGE(IF([1]Racers!$E:$E=$A33,IF([1]Racers!$A:$A=J$2,[1]Racers!$G:$G)),2))+SUMIFS([1]Racers!$G:$G,[1]Racers!$E:$E,$A33,[1]Racers!$A:$A,J$2,[1]Racers!$G:$G,"="&amp;LARGE(IF([1]Racers!$E:$E=$A33,IF([1]Racers!$A:$A=J$2,[1]Racers!$G:$G)),3))</f>
        <v>0</v>
      </c>
      <c r="K33" s="237">
        <f t="array" aca="1" ref="K33" ca="1">SUMIFS([1]Racers!$G:$G,[1]Racers!$E:$E,$A33,[1]Racers!$A:$A,K$2,[1]Racers!$G:$G,"="&amp;LARGE(IF([1]Racers!$E:$E=$A33,IF([1]Racers!$A:$A=K$2,[1]Racers!$G:$G)),1))+SUMIFS([1]Racers!$G:$G,[1]Racers!$E:$E,$A33,[1]Racers!$A:$A,K$2,[1]Racers!$G:$G,"="&amp;LARGE(IF([1]Racers!$E:$E=$A33,IF([1]Racers!$A:$A=K$2,[1]Racers!$G:$G)),2))+SUMIFS([1]Racers!$G:$G,[1]Racers!$E:$E,$A33,[1]Racers!$A:$A,K$2,[1]Racers!$G:$G,"="&amp;LARGE(IF([1]Racers!$E:$E=$A33,IF([1]Racers!$A:$A=K$2,[1]Racers!$G:$G)),3))</f>
        <v>0</v>
      </c>
      <c r="L33" s="237">
        <f t="array" aca="1" ref="L33" ca="1">SUMIFS([1]Racers!$G:$G,[1]Racers!$E:$E,$A33,[1]Racers!$A:$A,L$2,[1]Racers!$G:$G,"="&amp;LARGE(IF([1]Racers!$E:$E=$A33,IF([1]Racers!$A:$A=L$2,[1]Racers!$G:$G)),1))+SUMIFS([1]Racers!$G:$G,[1]Racers!$E:$E,$A33,[1]Racers!$A:$A,L$2,[1]Racers!$G:$G,"="&amp;LARGE(IF([1]Racers!$E:$E=$A33,IF([1]Racers!$A:$A=L$2,[1]Racers!$G:$G)),2))+SUMIFS([1]Racers!$G:$G,[1]Racers!$E:$E,$A33,[1]Racers!$A:$A,L$2,[1]Racers!$G:$G,"="&amp;LARGE(IF([1]Racers!$E:$E=$A33,IF([1]Racers!$A:$A=L$2,[1]Racers!$G:$G)),3))</f>
        <v>0</v>
      </c>
    </row>
    <row r="34" spans="1:12" x14ac:dyDescent="0.25">
      <c r="A34" s="235" t="s">
        <v>54</v>
      </c>
      <c r="B34" s="235">
        <f t="shared" ref="B34:B53" ca="1" si="2">RANK($C34,$C:$C)</f>
        <v>33</v>
      </c>
      <c r="C34" s="236">
        <f t="shared" ca="1" si="1"/>
        <v>4</v>
      </c>
      <c r="D34" s="237">
        <f t="array" aca="1" ref="D34" ca="1">SUMIFS([1]Racers!$G:$G,[1]Racers!$E:$E,$A34,[1]Racers!$A:$A,D$2,[1]Racers!$G:$G,"="&amp;LARGE(IF([1]Racers!$E:$E=$A34,IF([1]Racers!$A:$A=D$2,[1]Racers!$G:$G)),1))+SUMIFS([1]Racers!$G:$G,[1]Racers!$E:$E,$A34,[1]Racers!$A:$A,D$2,[1]Racers!$G:$G,"="&amp;LARGE(IF([1]Racers!$E:$E=$A34,IF([1]Racers!$A:$A=D$2,[1]Racers!$G:$G)),2))+SUMIFS([1]Racers!$G:$G,[1]Racers!$E:$E,$A34,[1]Racers!$A:$A,D$2,[1]Racers!$G:$G,"="&amp;LARGE(IF([1]Racers!$E:$E=$A34,IF([1]Racers!$A:$A=D$2,[1]Racers!$G:$G)),3))</f>
        <v>4</v>
      </c>
      <c r="E34" s="237">
        <f t="array" aca="1" ref="E34" ca="1">SUMIFS([1]Racers!$G:$G,[1]Racers!$E:$E,$A34,[1]Racers!$A:$A,E$2,[1]Racers!$G:$G,"="&amp;LARGE(IF([1]Racers!$E:$E=$A34,IF([1]Racers!$A:$A=E$2,[1]Racers!$G:$G)),1))+SUMIFS([1]Racers!$G:$G,[1]Racers!$E:$E,$A34,[1]Racers!$A:$A,E$2,[1]Racers!$G:$G,"="&amp;LARGE(IF([1]Racers!$E:$E=$A34,IF([1]Racers!$A:$A=E$2,[1]Racers!$G:$G)),2))+SUMIFS([1]Racers!$G:$G,[1]Racers!$E:$E,$A34,[1]Racers!$A:$A,E$2,[1]Racers!$G:$G,"="&amp;LARGE(IF([1]Racers!$E:$E=$A34,IF([1]Racers!$A:$A=E$2,[1]Racers!$G:$G)),3))</f>
        <v>0</v>
      </c>
      <c r="F34" s="237">
        <f t="array" aca="1" ref="F34" ca="1">SUMIFS([1]Racers!$G:$G,[1]Racers!$E:$E,$A34,[1]Racers!$A:$A,F$2,[1]Racers!$G:$G,"="&amp;LARGE(IF([1]Racers!$E:$E=$A34,IF([1]Racers!$A:$A=F$2,[1]Racers!$G:$G)),1))+SUMIFS([1]Racers!$G:$G,[1]Racers!$E:$E,$A34,[1]Racers!$A:$A,F$2,[1]Racers!$G:$G,"="&amp;LARGE(IF([1]Racers!$E:$E=$A34,IF([1]Racers!$A:$A=F$2,[1]Racers!$G:$G)),2))+SUMIFS([1]Racers!$G:$G,[1]Racers!$E:$E,$A34,[1]Racers!$A:$A,F$2,[1]Racers!$G:$G,"="&amp;LARGE(IF([1]Racers!$E:$E=$A34,IF([1]Racers!$A:$A=F$2,[1]Racers!$G:$G)),3))</f>
        <v>0</v>
      </c>
      <c r="G34" s="237">
        <f t="array" aca="1" ref="G34" ca="1">SUMIFS([1]Racers!$G:$G,[1]Racers!$E:$E,$A34,[1]Racers!$A:$A,G$2,[1]Racers!$G:$G,"="&amp;LARGE(IF([1]Racers!$E:$E=$A34,IF([1]Racers!$A:$A=G$2,[1]Racers!$G:$G)),1))+SUMIFS([1]Racers!$G:$G,[1]Racers!$E:$E,$A34,[1]Racers!$A:$A,G$2,[1]Racers!$G:$G,"="&amp;LARGE(IF([1]Racers!$E:$E=$A34,IF([1]Racers!$A:$A=G$2,[1]Racers!$G:$G)),2))+SUMIFS([1]Racers!$G:$G,[1]Racers!$E:$E,$A34,[1]Racers!$A:$A,G$2,[1]Racers!$G:$G,"="&amp;LARGE(IF([1]Racers!$E:$E=$A34,IF([1]Racers!$A:$A=G$2,[1]Racers!$G:$G)),3))</f>
        <v>0</v>
      </c>
      <c r="H34" s="237">
        <f t="array" aca="1" ref="H34" ca="1">SUMIFS([1]Racers!$G:$G,[1]Racers!$E:$E,$A34,[1]Racers!$A:$A,H$2,[1]Racers!$G:$G,"="&amp;LARGE(IF([1]Racers!$E:$E=$A34,IF([1]Racers!$A:$A=H$2,[1]Racers!$G:$G)),1))+SUMIFS([1]Racers!$G:$G,[1]Racers!$E:$E,$A34,[1]Racers!$A:$A,H$2,[1]Racers!$G:$G,"="&amp;LARGE(IF([1]Racers!$E:$E=$A34,IF([1]Racers!$A:$A=H$2,[1]Racers!$G:$G)),2))+SUMIFS([1]Racers!$G:$G,[1]Racers!$E:$E,$A34,[1]Racers!$A:$A,H$2,[1]Racers!$G:$G,"="&amp;LARGE(IF([1]Racers!$E:$E=$A34,IF([1]Racers!$A:$A=H$2,[1]Racers!$G:$G)),3))</f>
        <v>0</v>
      </c>
      <c r="I34" s="237">
        <f t="array" aca="1" ref="I34" ca="1">SUMIFS([1]Racers!$G:$G,[1]Racers!$E:$E,$A34,[1]Racers!$A:$A,I$2,[1]Racers!$G:$G,"="&amp;LARGE(IF([1]Racers!$E:$E=$A34,IF([1]Racers!$A:$A=I$2,[1]Racers!$G:$G)),1))+SUMIFS([1]Racers!$G:$G,[1]Racers!$E:$E,$A34,[1]Racers!$A:$A,I$2,[1]Racers!$G:$G,"="&amp;LARGE(IF([1]Racers!$E:$E=$A34,IF([1]Racers!$A:$A=I$2,[1]Racers!$G:$G)),2))+SUMIFS([1]Racers!$G:$G,[1]Racers!$E:$E,$A34,[1]Racers!$A:$A,I$2,[1]Racers!$G:$G,"="&amp;LARGE(IF([1]Racers!$E:$E=$A34,IF([1]Racers!$A:$A=I$2,[1]Racers!$G:$G)),3))</f>
        <v>0</v>
      </c>
      <c r="J34" s="237">
        <f t="array" aca="1" ref="J34" ca="1">SUMIFS([1]Racers!$G:$G,[1]Racers!$E:$E,$A34,[1]Racers!$A:$A,J$2,[1]Racers!$G:$G,"="&amp;LARGE(IF([1]Racers!$E:$E=$A34,IF([1]Racers!$A:$A=J$2,[1]Racers!$G:$G)),1))+SUMIFS([1]Racers!$G:$G,[1]Racers!$E:$E,$A34,[1]Racers!$A:$A,J$2,[1]Racers!$G:$G,"="&amp;LARGE(IF([1]Racers!$E:$E=$A34,IF([1]Racers!$A:$A=J$2,[1]Racers!$G:$G)),2))+SUMIFS([1]Racers!$G:$G,[1]Racers!$E:$E,$A34,[1]Racers!$A:$A,J$2,[1]Racers!$G:$G,"="&amp;LARGE(IF([1]Racers!$E:$E=$A34,IF([1]Racers!$A:$A=J$2,[1]Racers!$G:$G)),3))</f>
        <v>0</v>
      </c>
      <c r="K34" s="237">
        <f t="array" aca="1" ref="K34" ca="1">SUMIFS([1]Racers!$G:$G,[1]Racers!$E:$E,$A34,[1]Racers!$A:$A,K$2,[1]Racers!$G:$G,"="&amp;LARGE(IF([1]Racers!$E:$E=$A34,IF([1]Racers!$A:$A=K$2,[1]Racers!$G:$G)),1))+SUMIFS([1]Racers!$G:$G,[1]Racers!$E:$E,$A34,[1]Racers!$A:$A,K$2,[1]Racers!$G:$G,"="&amp;LARGE(IF([1]Racers!$E:$E=$A34,IF([1]Racers!$A:$A=K$2,[1]Racers!$G:$G)),2))+SUMIFS([1]Racers!$G:$G,[1]Racers!$E:$E,$A34,[1]Racers!$A:$A,K$2,[1]Racers!$G:$G,"="&amp;LARGE(IF([1]Racers!$E:$E=$A34,IF([1]Racers!$A:$A=K$2,[1]Racers!$G:$G)),3))</f>
        <v>0</v>
      </c>
      <c r="L34" s="237">
        <f t="array" aca="1" ref="L34" ca="1">SUMIFS([1]Racers!$G:$G,[1]Racers!$E:$E,$A34,[1]Racers!$A:$A,L$2,[1]Racers!$G:$G,"="&amp;LARGE(IF([1]Racers!$E:$E=$A34,IF([1]Racers!$A:$A=L$2,[1]Racers!$G:$G)),1))+SUMIFS([1]Racers!$G:$G,[1]Racers!$E:$E,$A34,[1]Racers!$A:$A,L$2,[1]Racers!$G:$G,"="&amp;LARGE(IF([1]Racers!$E:$E=$A34,IF([1]Racers!$A:$A=L$2,[1]Racers!$G:$G)),2))+SUMIFS([1]Racers!$G:$G,[1]Racers!$E:$E,$A34,[1]Racers!$A:$A,L$2,[1]Racers!$G:$G,"="&amp;LARGE(IF([1]Racers!$E:$E=$A34,IF([1]Racers!$A:$A=L$2,[1]Racers!$G:$G)),3))</f>
        <v>0</v>
      </c>
    </row>
    <row r="35" spans="1:12" x14ac:dyDescent="0.25">
      <c r="A35" s="238" t="s">
        <v>66</v>
      </c>
      <c r="B35" s="238">
        <f t="shared" ca="1" si="2"/>
        <v>34</v>
      </c>
      <c r="C35" s="239">
        <f t="shared" ca="1" si="1"/>
        <v>1</v>
      </c>
      <c r="D35" s="237">
        <f t="array" aca="1" ref="D35" ca="1">SUMIFS([1]Racers!$G:$G,[1]Racers!$E:$E,$A35,[1]Racers!$A:$A,D$2,[1]Racers!$G:$G,"="&amp;LARGE(IF([1]Racers!$E:$E=$A35,IF([1]Racers!$A:$A=D$2,[1]Racers!$G:$G)),1))+SUMIFS([1]Racers!$G:$G,[1]Racers!$E:$E,$A35,[1]Racers!$A:$A,D$2,[1]Racers!$G:$G,"="&amp;LARGE(IF([1]Racers!$E:$E=$A35,IF([1]Racers!$A:$A=D$2,[1]Racers!$G:$G)),2))+SUMIFS([1]Racers!$G:$G,[1]Racers!$E:$E,$A35,[1]Racers!$A:$A,D$2,[1]Racers!$G:$G,"="&amp;LARGE(IF([1]Racers!$E:$E=$A35,IF([1]Racers!$A:$A=D$2,[1]Racers!$G:$G)),3))</f>
        <v>0</v>
      </c>
      <c r="E35" s="237">
        <f t="array" aca="1" ref="E35" ca="1">SUMIFS([1]Racers!$G:$G,[1]Racers!$E:$E,$A35,[1]Racers!$A:$A,E$2,[1]Racers!$G:$G,"="&amp;LARGE(IF([1]Racers!$E:$E=$A35,IF([1]Racers!$A:$A=E$2,[1]Racers!$G:$G)),1))+SUMIFS([1]Racers!$G:$G,[1]Racers!$E:$E,$A35,[1]Racers!$A:$A,E$2,[1]Racers!$G:$G,"="&amp;LARGE(IF([1]Racers!$E:$E=$A35,IF([1]Racers!$A:$A=E$2,[1]Racers!$G:$G)),2))+SUMIFS([1]Racers!$G:$G,[1]Racers!$E:$E,$A35,[1]Racers!$A:$A,E$2,[1]Racers!$G:$G,"="&amp;LARGE(IF([1]Racers!$E:$E=$A35,IF([1]Racers!$A:$A=E$2,[1]Racers!$G:$G)),3))</f>
        <v>1</v>
      </c>
      <c r="F35" s="237">
        <f t="array" aca="1" ref="F35" ca="1">SUMIFS([1]Racers!$G:$G,[1]Racers!$E:$E,$A35,[1]Racers!$A:$A,F$2,[1]Racers!$G:$G,"="&amp;LARGE(IF([1]Racers!$E:$E=$A35,IF([1]Racers!$A:$A=F$2,[1]Racers!$G:$G)),1))+SUMIFS([1]Racers!$G:$G,[1]Racers!$E:$E,$A35,[1]Racers!$A:$A,F$2,[1]Racers!$G:$G,"="&amp;LARGE(IF([1]Racers!$E:$E=$A35,IF([1]Racers!$A:$A=F$2,[1]Racers!$G:$G)),2))+SUMIFS([1]Racers!$G:$G,[1]Racers!$E:$E,$A35,[1]Racers!$A:$A,F$2,[1]Racers!$G:$G,"="&amp;LARGE(IF([1]Racers!$E:$E=$A35,IF([1]Racers!$A:$A=F$2,[1]Racers!$G:$G)),3))</f>
        <v>0</v>
      </c>
      <c r="G35" s="237">
        <f t="array" aca="1" ref="G35" ca="1">SUMIFS([1]Racers!$G:$G,[1]Racers!$E:$E,$A35,[1]Racers!$A:$A,G$2,[1]Racers!$G:$G,"="&amp;LARGE(IF([1]Racers!$E:$E=$A35,IF([1]Racers!$A:$A=G$2,[1]Racers!$G:$G)),1))+SUMIFS([1]Racers!$G:$G,[1]Racers!$E:$E,$A35,[1]Racers!$A:$A,G$2,[1]Racers!$G:$G,"="&amp;LARGE(IF([1]Racers!$E:$E=$A35,IF([1]Racers!$A:$A=G$2,[1]Racers!$G:$G)),2))+SUMIFS([1]Racers!$G:$G,[1]Racers!$E:$E,$A35,[1]Racers!$A:$A,G$2,[1]Racers!$G:$G,"="&amp;LARGE(IF([1]Racers!$E:$E=$A35,IF([1]Racers!$A:$A=G$2,[1]Racers!$G:$G)),3))</f>
        <v>0</v>
      </c>
      <c r="H35" s="237">
        <f t="array" aca="1" ref="H35" ca="1">SUMIFS([1]Racers!$G:$G,[1]Racers!$E:$E,$A35,[1]Racers!$A:$A,H$2,[1]Racers!$G:$G,"="&amp;LARGE(IF([1]Racers!$E:$E=$A35,IF([1]Racers!$A:$A=H$2,[1]Racers!$G:$G)),1))+SUMIFS([1]Racers!$G:$G,[1]Racers!$E:$E,$A35,[1]Racers!$A:$A,H$2,[1]Racers!$G:$G,"="&amp;LARGE(IF([1]Racers!$E:$E=$A35,IF([1]Racers!$A:$A=H$2,[1]Racers!$G:$G)),2))+SUMIFS([1]Racers!$G:$G,[1]Racers!$E:$E,$A35,[1]Racers!$A:$A,H$2,[1]Racers!$G:$G,"="&amp;LARGE(IF([1]Racers!$E:$E=$A35,IF([1]Racers!$A:$A=H$2,[1]Racers!$G:$G)),3))</f>
        <v>0</v>
      </c>
      <c r="I35" s="237">
        <f t="array" aca="1" ref="I35" ca="1">SUMIFS([1]Racers!$G:$G,[1]Racers!$E:$E,$A35,[1]Racers!$A:$A,I$2,[1]Racers!$G:$G,"="&amp;LARGE(IF([1]Racers!$E:$E=$A35,IF([1]Racers!$A:$A=I$2,[1]Racers!$G:$G)),1))+SUMIFS([1]Racers!$G:$G,[1]Racers!$E:$E,$A35,[1]Racers!$A:$A,I$2,[1]Racers!$G:$G,"="&amp;LARGE(IF([1]Racers!$E:$E=$A35,IF([1]Racers!$A:$A=I$2,[1]Racers!$G:$G)),2))+SUMIFS([1]Racers!$G:$G,[1]Racers!$E:$E,$A35,[1]Racers!$A:$A,I$2,[1]Racers!$G:$G,"="&amp;LARGE(IF([1]Racers!$E:$E=$A35,IF([1]Racers!$A:$A=I$2,[1]Racers!$G:$G)),3))</f>
        <v>0</v>
      </c>
      <c r="J35" s="237">
        <f t="array" aca="1" ref="J35" ca="1">SUMIFS([1]Racers!$G:$G,[1]Racers!$E:$E,$A35,[1]Racers!$A:$A,J$2,[1]Racers!$G:$G,"="&amp;LARGE(IF([1]Racers!$E:$E=$A35,IF([1]Racers!$A:$A=J$2,[1]Racers!$G:$G)),1))+SUMIFS([1]Racers!$G:$G,[1]Racers!$E:$E,$A35,[1]Racers!$A:$A,J$2,[1]Racers!$G:$G,"="&amp;LARGE(IF([1]Racers!$E:$E=$A35,IF([1]Racers!$A:$A=J$2,[1]Racers!$G:$G)),2))+SUMIFS([1]Racers!$G:$G,[1]Racers!$E:$E,$A35,[1]Racers!$A:$A,J$2,[1]Racers!$G:$G,"="&amp;LARGE(IF([1]Racers!$E:$E=$A35,IF([1]Racers!$A:$A=J$2,[1]Racers!$G:$G)),3))</f>
        <v>0</v>
      </c>
      <c r="K35" s="237">
        <f t="array" aca="1" ref="K35" ca="1">SUMIFS([1]Racers!$G:$G,[1]Racers!$E:$E,$A35,[1]Racers!$A:$A,K$2,[1]Racers!$G:$G,"="&amp;LARGE(IF([1]Racers!$E:$E=$A35,IF([1]Racers!$A:$A=K$2,[1]Racers!$G:$G)),1))+SUMIFS([1]Racers!$G:$G,[1]Racers!$E:$E,$A35,[1]Racers!$A:$A,K$2,[1]Racers!$G:$G,"="&amp;LARGE(IF([1]Racers!$E:$E=$A35,IF([1]Racers!$A:$A=K$2,[1]Racers!$G:$G)),2))+SUMIFS([1]Racers!$G:$G,[1]Racers!$E:$E,$A35,[1]Racers!$A:$A,K$2,[1]Racers!$G:$G,"="&amp;LARGE(IF([1]Racers!$E:$E=$A35,IF([1]Racers!$A:$A=K$2,[1]Racers!$G:$G)),3))</f>
        <v>0</v>
      </c>
      <c r="L35" s="237">
        <f t="array" aca="1" ref="L35" ca="1">SUMIFS([1]Racers!$G:$G,[1]Racers!$E:$E,$A35,[1]Racers!$A:$A,L$2,[1]Racers!$G:$G,"="&amp;LARGE(IF([1]Racers!$E:$E=$A35,IF([1]Racers!$A:$A=L$2,[1]Racers!$G:$G)),1))+SUMIFS([1]Racers!$G:$G,[1]Racers!$E:$E,$A35,[1]Racers!$A:$A,L$2,[1]Racers!$G:$G,"="&amp;LARGE(IF([1]Racers!$E:$E=$A35,IF([1]Racers!$A:$A=L$2,[1]Racers!$G:$G)),2))+SUMIFS([1]Racers!$G:$G,[1]Racers!$E:$E,$A35,[1]Racers!$A:$A,L$2,[1]Racers!$G:$G,"="&amp;LARGE(IF([1]Racers!$E:$E=$A35,IF([1]Racers!$A:$A=L$2,[1]Racers!$G:$G)),3))</f>
        <v>0</v>
      </c>
    </row>
    <row r="36" spans="1:12" x14ac:dyDescent="0.25">
      <c r="A36" s="235" t="s">
        <v>186</v>
      </c>
      <c r="B36" s="235">
        <f t="shared" ca="1" si="2"/>
        <v>35</v>
      </c>
      <c r="C36" s="236">
        <f t="shared" ca="1" si="1"/>
        <v>0</v>
      </c>
      <c r="D36" s="237">
        <f t="array" aca="1" ref="D36" ca="1">SUMIFS([1]Racers!$G:$G,[1]Racers!$E:$E,$A36,[1]Racers!$A:$A,D$2,[1]Racers!$G:$G,"="&amp;LARGE(IF([1]Racers!$E:$E=$A36,IF([1]Racers!$A:$A=D$2,[1]Racers!$G:$G)),1))+SUMIFS([1]Racers!$G:$G,[1]Racers!$E:$E,$A36,[1]Racers!$A:$A,D$2,[1]Racers!$G:$G,"="&amp;LARGE(IF([1]Racers!$E:$E=$A36,IF([1]Racers!$A:$A=D$2,[1]Racers!$G:$G)),2))+SUMIFS([1]Racers!$G:$G,[1]Racers!$E:$E,$A36,[1]Racers!$A:$A,D$2,[1]Racers!$G:$G,"="&amp;LARGE(IF([1]Racers!$E:$E=$A36,IF([1]Racers!$A:$A=D$2,[1]Racers!$G:$G)),3))</f>
        <v>0</v>
      </c>
      <c r="E36" s="237">
        <f t="array" aca="1" ref="E36" ca="1">SUMIFS([1]Racers!$G:$G,[1]Racers!$E:$E,$A36,[1]Racers!$A:$A,E$2,[1]Racers!$G:$G,"="&amp;LARGE(IF([1]Racers!$E:$E=$A36,IF([1]Racers!$A:$A=E$2,[1]Racers!$G:$G)),1))+SUMIFS([1]Racers!$G:$G,[1]Racers!$E:$E,$A36,[1]Racers!$A:$A,E$2,[1]Racers!$G:$G,"="&amp;LARGE(IF([1]Racers!$E:$E=$A36,IF([1]Racers!$A:$A=E$2,[1]Racers!$G:$G)),2))+SUMIFS([1]Racers!$G:$G,[1]Racers!$E:$E,$A36,[1]Racers!$A:$A,E$2,[1]Racers!$G:$G,"="&amp;LARGE(IF([1]Racers!$E:$E=$A36,IF([1]Racers!$A:$A=E$2,[1]Racers!$G:$G)),3))</f>
        <v>0</v>
      </c>
      <c r="F36" s="237">
        <f t="array" aca="1" ref="F36" ca="1">SUMIFS([1]Racers!$G:$G,[1]Racers!$E:$E,$A36,[1]Racers!$A:$A,F$2,[1]Racers!$G:$G,"="&amp;LARGE(IF([1]Racers!$E:$E=$A36,IF([1]Racers!$A:$A=F$2,[1]Racers!$G:$G)),1))+SUMIFS([1]Racers!$G:$G,[1]Racers!$E:$E,$A36,[1]Racers!$A:$A,F$2,[1]Racers!$G:$G,"="&amp;LARGE(IF([1]Racers!$E:$E=$A36,IF([1]Racers!$A:$A=F$2,[1]Racers!$G:$G)),2))+SUMIFS([1]Racers!$G:$G,[1]Racers!$E:$E,$A36,[1]Racers!$A:$A,F$2,[1]Racers!$G:$G,"="&amp;LARGE(IF([1]Racers!$E:$E=$A36,IF([1]Racers!$A:$A=F$2,[1]Racers!$G:$G)),3))</f>
        <v>0</v>
      </c>
      <c r="G36" s="237">
        <f t="array" aca="1" ref="G36" ca="1">SUMIFS([1]Racers!$G:$G,[1]Racers!$E:$E,$A36,[1]Racers!$A:$A,G$2,[1]Racers!$G:$G,"="&amp;LARGE(IF([1]Racers!$E:$E=$A36,IF([1]Racers!$A:$A=G$2,[1]Racers!$G:$G)),1))+SUMIFS([1]Racers!$G:$G,[1]Racers!$E:$E,$A36,[1]Racers!$A:$A,G$2,[1]Racers!$G:$G,"="&amp;LARGE(IF([1]Racers!$E:$E=$A36,IF([1]Racers!$A:$A=G$2,[1]Racers!$G:$G)),2))+SUMIFS([1]Racers!$G:$G,[1]Racers!$E:$E,$A36,[1]Racers!$A:$A,G$2,[1]Racers!$G:$G,"="&amp;LARGE(IF([1]Racers!$E:$E=$A36,IF([1]Racers!$A:$A=G$2,[1]Racers!$G:$G)),3))</f>
        <v>0</v>
      </c>
      <c r="H36" s="237">
        <f t="array" aca="1" ref="H36" ca="1">SUMIFS([1]Racers!$G:$G,[1]Racers!$E:$E,$A36,[1]Racers!$A:$A,H$2,[1]Racers!$G:$G,"="&amp;LARGE(IF([1]Racers!$E:$E=$A36,IF([1]Racers!$A:$A=H$2,[1]Racers!$G:$G)),1))+SUMIFS([1]Racers!$G:$G,[1]Racers!$E:$E,$A36,[1]Racers!$A:$A,H$2,[1]Racers!$G:$G,"="&amp;LARGE(IF([1]Racers!$E:$E=$A36,IF([1]Racers!$A:$A=H$2,[1]Racers!$G:$G)),2))+SUMIFS([1]Racers!$G:$G,[1]Racers!$E:$E,$A36,[1]Racers!$A:$A,H$2,[1]Racers!$G:$G,"="&amp;LARGE(IF([1]Racers!$E:$E=$A36,IF([1]Racers!$A:$A=H$2,[1]Racers!$G:$G)),3))</f>
        <v>0</v>
      </c>
      <c r="I36" s="237">
        <f t="array" aca="1" ref="I36" ca="1">SUMIFS([1]Racers!$G:$G,[1]Racers!$E:$E,$A36,[1]Racers!$A:$A,I$2,[1]Racers!$G:$G,"="&amp;LARGE(IF([1]Racers!$E:$E=$A36,IF([1]Racers!$A:$A=I$2,[1]Racers!$G:$G)),1))+SUMIFS([1]Racers!$G:$G,[1]Racers!$E:$E,$A36,[1]Racers!$A:$A,I$2,[1]Racers!$G:$G,"="&amp;LARGE(IF([1]Racers!$E:$E=$A36,IF([1]Racers!$A:$A=I$2,[1]Racers!$G:$G)),2))+SUMIFS([1]Racers!$G:$G,[1]Racers!$E:$E,$A36,[1]Racers!$A:$A,I$2,[1]Racers!$G:$G,"="&amp;LARGE(IF([1]Racers!$E:$E=$A36,IF([1]Racers!$A:$A=I$2,[1]Racers!$G:$G)),3))</f>
        <v>0</v>
      </c>
      <c r="J36" s="237">
        <f t="array" aca="1" ref="J36" ca="1">SUMIFS([1]Racers!$G:$G,[1]Racers!$E:$E,$A36,[1]Racers!$A:$A,J$2,[1]Racers!$G:$G,"="&amp;LARGE(IF([1]Racers!$E:$E=$A36,IF([1]Racers!$A:$A=J$2,[1]Racers!$G:$G)),1))+SUMIFS([1]Racers!$G:$G,[1]Racers!$E:$E,$A36,[1]Racers!$A:$A,J$2,[1]Racers!$G:$G,"="&amp;LARGE(IF([1]Racers!$E:$E=$A36,IF([1]Racers!$A:$A=J$2,[1]Racers!$G:$G)),2))+SUMIFS([1]Racers!$G:$G,[1]Racers!$E:$E,$A36,[1]Racers!$A:$A,J$2,[1]Racers!$G:$G,"="&amp;LARGE(IF([1]Racers!$E:$E=$A36,IF([1]Racers!$A:$A=J$2,[1]Racers!$G:$G)),3))</f>
        <v>0</v>
      </c>
      <c r="K36" s="237">
        <f t="array" aca="1" ref="K36" ca="1">SUMIFS([1]Racers!$G:$G,[1]Racers!$E:$E,$A36,[1]Racers!$A:$A,K$2,[1]Racers!$G:$G,"="&amp;LARGE(IF([1]Racers!$E:$E=$A36,IF([1]Racers!$A:$A=K$2,[1]Racers!$G:$G)),1))+SUMIFS([1]Racers!$G:$G,[1]Racers!$E:$E,$A36,[1]Racers!$A:$A,K$2,[1]Racers!$G:$G,"="&amp;LARGE(IF([1]Racers!$E:$E=$A36,IF([1]Racers!$A:$A=K$2,[1]Racers!$G:$G)),2))+SUMIFS([1]Racers!$G:$G,[1]Racers!$E:$E,$A36,[1]Racers!$A:$A,K$2,[1]Racers!$G:$G,"="&amp;LARGE(IF([1]Racers!$E:$E=$A36,IF([1]Racers!$A:$A=K$2,[1]Racers!$G:$G)),3))</f>
        <v>0</v>
      </c>
      <c r="L36" s="237">
        <f t="array" aca="1" ref="L36" ca="1">SUMIFS([1]Racers!$G:$G,[1]Racers!$E:$E,$A36,[1]Racers!$A:$A,L$2,[1]Racers!$G:$G,"="&amp;LARGE(IF([1]Racers!$E:$E=$A36,IF([1]Racers!$A:$A=L$2,[1]Racers!$G:$G)),1))+SUMIFS([1]Racers!$G:$G,[1]Racers!$E:$E,$A36,[1]Racers!$A:$A,L$2,[1]Racers!$G:$G,"="&amp;LARGE(IF([1]Racers!$E:$E=$A36,IF([1]Racers!$A:$A=L$2,[1]Racers!$G:$G)),2))+SUMIFS([1]Racers!$G:$G,[1]Racers!$E:$E,$A36,[1]Racers!$A:$A,L$2,[1]Racers!$G:$G,"="&amp;LARGE(IF([1]Racers!$E:$E=$A36,IF([1]Racers!$A:$A=L$2,[1]Racers!$G:$G)),3))</f>
        <v>0</v>
      </c>
    </row>
    <row r="37" spans="1:12" x14ac:dyDescent="0.25">
      <c r="A37" s="238" t="s">
        <v>70</v>
      </c>
      <c r="B37" s="238">
        <f t="shared" ca="1" si="2"/>
        <v>35</v>
      </c>
      <c r="C37" s="239">
        <f t="shared" ca="1" si="1"/>
        <v>0</v>
      </c>
      <c r="D37" s="237">
        <f t="array" aca="1" ref="D37" ca="1">SUMIFS([1]Racers!$G:$G,[1]Racers!$E:$E,$A37,[1]Racers!$A:$A,D$2,[1]Racers!$G:$G,"="&amp;LARGE(IF([1]Racers!$E:$E=$A37,IF([1]Racers!$A:$A=D$2,[1]Racers!$G:$G)),1))+SUMIFS([1]Racers!$G:$G,[1]Racers!$E:$E,$A37,[1]Racers!$A:$A,D$2,[1]Racers!$G:$G,"="&amp;LARGE(IF([1]Racers!$E:$E=$A37,IF([1]Racers!$A:$A=D$2,[1]Racers!$G:$G)),2))+SUMIFS([1]Racers!$G:$G,[1]Racers!$E:$E,$A37,[1]Racers!$A:$A,D$2,[1]Racers!$G:$G,"="&amp;LARGE(IF([1]Racers!$E:$E=$A37,IF([1]Racers!$A:$A=D$2,[1]Racers!$G:$G)),3))</f>
        <v>0</v>
      </c>
      <c r="E37" s="237">
        <f t="array" aca="1" ref="E37" ca="1">SUMIFS([1]Racers!$G:$G,[1]Racers!$E:$E,$A37,[1]Racers!$A:$A,E$2,[1]Racers!$G:$G,"="&amp;LARGE(IF([1]Racers!$E:$E=$A37,IF([1]Racers!$A:$A=E$2,[1]Racers!$G:$G)),1))+SUMIFS([1]Racers!$G:$G,[1]Racers!$E:$E,$A37,[1]Racers!$A:$A,E$2,[1]Racers!$G:$G,"="&amp;LARGE(IF([1]Racers!$E:$E=$A37,IF([1]Racers!$A:$A=E$2,[1]Racers!$G:$G)),2))+SUMIFS([1]Racers!$G:$G,[1]Racers!$E:$E,$A37,[1]Racers!$A:$A,E$2,[1]Racers!$G:$G,"="&amp;LARGE(IF([1]Racers!$E:$E=$A37,IF([1]Racers!$A:$A=E$2,[1]Racers!$G:$G)),3))</f>
        <v>0</v>
      </c>
      <c r="F37" s="237">
        <f t="array" aca="1" ref="F37" ca="1">SUMIFS([1]Racers!$G:$G,[1]Racers!$E:$E,$A37,[1]Racers!$A:$A,F$2,[1]Racers!$G:$G,"="&amp;LARGE(IF([1]Racers!$E:$E=$A37,IF([1]Racers!$A:$A=F$2,[1]Racers!$G:$G)),1))+SUMIFS([1]Racers!$G:$G,[1]Racers!$E:$E,$A37,[1]Racers!$A:$A,F$2,[1]Racers!$G:$G,"="&amp;LARGE(IF([1]Racers!$E:$E=$A37,IF([1]Racers!$A:$A=F$2,[1]Racers!$G:$G)),2))+SUMIFS([1]Racers!$G:$G,[1]Racers!$E:$E,$A37,[1]Racers!$A:$A,F$2,[1]Racers!$G:$G,"="&amp;LARGE(IF([1]Racers!$E:$E=$A37,IF([1]Racers!$A:$A=F$2,[1]Racers!$G:$G)),3))</f>
        <v>0</v>
      </c>
      <c r="G37" s="237">
        <f t="array" aca="1" ref="G37" ca="1">SUMIFS([1]Racers!$G:$G,[1]Racers!$E:$E,$A37,[1]Racers!$A:$A,G$2,[1]Racers!$G:$G,"="&amp;LARGE(IF([1]Racers!$E:$E=$A37,IF([1]Racers!$A:$A=G$2,[1]Racers!$G:$G)),1))+SUMIFS([1]Racers!$G:$G,[1]Racers!$E:$E,$A37,[1]Racers!$A:$A,G$2,[1]Racers!$G:$G,"="&amp;LARGE(IF([1]Racers!$E:$E=$A37,IF([1]Racers!$A:$A=G$2,[1]Racers!$G:$G)),2))+SUMIFS([1]Racers!$G:$G,[1]Racers!$E:$E,$A37,[1]Racers!$A:$A,G$2,[1]Racers!$G:$G,"="&amp;LARGE(IF([1]Racers!$E:$E=$A37,IF([1]Racers!$A:$A=G$2,[1]Racers!$G:$G)),3))</f>
        <v>0</v>
      </c>
      <c r="H37" s="237">
        <f t="array" aca="1" ref="H37" ca="1">SUMIFS([1]Racers!$G:$G,[1]Racers!$E:$E,$A37,[1]Racers!$A:$A,H$2,[1]Racers!$G:$G,"="&amp;LARGE(IF([1]Racers!$E:$E=$A37,IF([1]Racers!$A:$A=H$2,[1]Racers!$G:$G)),1))+SUMIFS([1]Racers!$G:$G,[1]Racers!$E:$E,$A37,[1]Racers!$A:$A,H$2,[1]Racers!$G:$G,"="&amp;LARGE(IF([1]Racers!$E:$E=$A37,IF([1]Racers!$A:$A=H$2,[1]Racers!$G:$G)),2))+SUMIFS([1]Racers!$G:$G,[1]Racers!$E:$E,$A37,[1]Racers!$A:$A,H$2,[1]Racers!$G:$G,"="&amp;LARGE(IF([1]Racers!$E:$E=$A37,IF([1]Racers!$A:$A=H$2,[1]Racers!$G:$G)),3))</f>
        <v>0</v>
      </c>
      <c r="I37" s="237">
        <f t="array" aca="1" ref="I37" ca="1">SUMIFS([1]Racers!$G:$G,[1]Racers!$E:$E,$A37,[1]Racers!$A:$A,I$2,[1]Racers!$G:$G,"="&amp;LARGE(IF([1]Racers!$E:$E=$A37,IF([1]Racers!$A:$A=I$2,[1]Racers!$G:$G)),1))+SUMIFS([1]Racers!$G:$G,[1]Racers!$E:$E,$A37,[1]Racers!$A:$A,I$2,[1]Racers!$G:$G,"="&amp;LARGE(IF([1]Racers!$E:$E=$A37,IF([1]Racers!$A:$A=I$2,[1]Racers!$G:$G)),2))+SUMIFS([1]Racers!$G:$G,[1]Racers!$E:$E,$A37,[1]Racers!$A:$A,I$2,[1]Racers!$G:$G,"="&amp;LARGE(IF([1]Racers!$E:$E=$A37,IF([1]Racers!$A:$A=I$2,[1]Racers!$G:$G)),3))</f>
        <v>0</v>
      </c>
      <c r="J37" s="237">
        <f t="array" aca="1" ref="J37" ca="1">SUMIFS([1]Racers!$G:$G,[1]Racers!$E:$E,$A37,[1]Racers!$A:$A,J$2,[1]Racers!$G:$G,"="&amp;LARGE(IF([1]Racers!$E:$E=$A37,IF([1]Racers!$A:$A=J$2,[1]Racers!$G:$G)),1))+SUMIFS([1]Racers!$G:$G,[1]Racers!$E:$E,$A37,[1]Racers!$A:$A,J$2,[1]Racers!$G:$G,"="&amp;LARGE(IF([1]Racers!$E:$E=$A37,IF([1]Racers!$A:$A=J$2,[1]Racers!$G:$G)),2))+SUMIFS([1]Racers!$G:$G,[1]Racers!$E:$E,$A37,[1]Racers!$A:$A,J$2,[1]Racers!$G:$G,"="&amp;LARGE(IF([1]Racers!$E:$E=$A37,IF([1]Racers!$A:$A=J$2,[1]Racers!$G:$G)),3))</f>
        <v>0</v>
      </c>
      <c r="K37" s="237">
        <f t="array" aca="1" ref="K37" ca="1">SUMIFS([1]Racers!$G:$G,[1]Racers!$E:$E,$A37,[1]Racers!$A:$A,K$2,[1]Racers!$G:$G,"="&amp;LARGE(IF([1]Racers!$E:$E=$A37,IF([1]Racers!$A:$A=K$2,[1]Racers!$G:$G)),1))+SUMIFS([1]Racers!$G:$G,[1]Racers!$E:$E,$A37,[1]Racers!$A:$A,K$2,[1]Racers!$G:$G,"="&amp;LARGE(IF([1]Racers!$E:$E=$A37,IF([1]Racers!$A:$A=K$2,[1]Racers!$G:$G)),2))+SUMIFS([1]Racers!$G:$G,[1]Racers!$E:$E,$A37,[1]Racers!$A:$A,K$2,[1]Racers!$G:$G,"="&amp;LARGE(IF([1]Racers!$E:$E=$A37,IF([1]Racers!$A:$A=K$2,[1]Racers!$G:$G)),3))</f>
        <v>0</v>
      </c>
      <c r="L37" s="237">
        <f t="array" aca="1" ref="L37" ca="1">SUMIFS([1]Racers!$G:$G,[1]Racers!$E:$E,$A37,[1]Racers!$A:$A,L$2,[1]Racers!$G:$G,"="&amp;LARGE(IF([1]Racers!$E:$E=$A37,IF([1]Racers!$A:$A=L$2,[1]Racers!$G:$G)),1))+SUMIFS([1]Racers!$G:$G,[1]Racers!$E:$E,$A37,[1]Racers!$A:$A,L$2,[1]Racers!$G:$G,"="&amp;LARGE(IF([1]Racers!$E:$E=$A37,IF([1]Racers!$A:$A=L$2,[1]Racers!$G:$G)),2))+SUMIFS([1]Racers!$G:$G,[1]Racers!$E:$E,$A37,[1]Racers!$A:$A,L$2,[1]Racers!$G:$G,"="&amp;LARGE(IF([1]Racers!$E:$E=$A37,IF([1]Racers!$A:$A=L$2,[1]Racers!$G:$G)),3))</f>
        <v>0</v>
      </c>
    </row>
    <row r="38" spans="1:12" x14ac:dyDescent="0.25">
      <c r="A38" s="235" t="s">
        <v>318</v>
      </c>
      <c r="B38" s="235">
        <f t="shared" ca="1" si="2"/>
        <v>35</v>
      </c>
      <c r="C38" s="236">
        <f t="shared" ca="1" si="1"/>
        <v>0</v>
      </c>
      <c r="D38" s="237">
        <f t="array" aca="1" ref="D38" ca="1">SUMIFS([1]Racers!$G:$G,[1]Racers!$E:$E,$A38,[1]Racers!$A:$A,D$2,[1]Racers!$G:$G,"="&amp;LARGE(IF([1]Racers!$E:$E=$A38,IF([1]Racers!$A:$A=D$2,[1]Racers!$G:$G)),1))+SUMIFS([1]Racers!$G:$G,[1]Racers!$E:$E,$A38,[1]Racers!$A:$A,D$2,[1]Racers!$G:$G,"="&amp;LARGE(IF([1]Racers!$E:$E=$A38,IF([1]Racers!$A:$A=D$2,[1]Racers!$G:$G)),2))+SUMIFS([1]Racers!$G:$G,[1]Racers!$E:$E,$A38,[1]Racers!$A:$A,D$2,[1]Racers!$G:$G,"="&amp;LARGE(IF([1]Racers!$E:$E=$A38,IF([1]Racers!$A:$A=D$2,[1]Racers!$G:$G)),3))</f>
        <v>0</v>
      </c>
      <c r="E38" s="237">
        <f t="array" aca="1" ref="E38" ca="1">SUMIFS([1]Racers!$G:$G,[1]Racers!$E:$E,$A38,[1]Racers!$A:$A,E$2,[1]Racers!$G:$G,"="&amp;LARGE(IF([1]Racers!$E:$E=$A38,IF([1]Racers!$A:$A=E$2,[1]Racers!$G:$G)),1))+SUMIFS([1]Racers!$G:$G,[1]Racers!$E:$E,$A38,[1]Racers!$A:$A,E$2,[1]Racers!$G:$G,"="&amp;LARGE(IF([1]Racers!$E:$E=$A38,IF([1]Racers!$A:$A=E$2,[1]Racers!$G:$G)),2))+SUMIFS([1]Racers!$G:$G,[1]Racers!$E:$E,$A38,[1]Racers!$A:$A,E$2,[1]Racers!$G:$G,"="&amp;LARGE(IF([1]Racers!$E:$E=$A38,IF([1]Racers!$A:$A=E$2,[1]Racers!$G:$G)),3))</f>
        <v>0</v>
      </c>
      <c r="F38" s="237">
        <f t="array" aca="1" ref="F38" ca="1">SUMIFS([1]Racers!$G:$G,[1]Racers!$E:$E,$A38,[1]Racers!$A:$A,F$2,[1]Racers!$G:$G,"="&amp;LARGE(IF([1]Racers!$E:$E=$A38,IF([1]Racers!$A:$A=F$2,[1]Racers!$G:$G)),1))+SUMIFS([1]Racers!$G:$G,[1]Racers!$E:$E,$A38,[1]Racers!$A:$A,F$2,[1]Racers!$G:$G,"="&amp;LARGE(IF([1]Racers!$E:$E=$A38,IF([1]Racers!$A:$A=F$2,[1]Racers!$G:$G)),2))+SUMIFS([1]Racers!$G:$G,[1]Racers!$E:$E,$A38,[1]Racers!$A:$A,F$2,[1]Racers!$G:$G,"="&amp;LARGE(IF([1]Racers!$E:$E=$A38,IF([1]Racers!$A:$A=F$2,[1]Racers!$G:$G)),3))</f>
        <v>0</v>
      </c>
      <c r="G38" s="237">
        <f t="array" aca="1" ref="G38" ca="1">SUMIFS([1]Racers!$G:$G,[1]Racers!$E:$E,$A38,[1]Racers!$A:$A,G$2,[1]Racers!$G:$G,"="&amp;LARGE(IF([1]Racers!$E:$E=$A38,IF([1]Racers!$A:$A=G$2,[1]Racers!$G:$G)),1))+SUMIFS([1]Racers!$G:$G,[1]Racers!$E:$E,$A38,[1]Racers!$A:$A,G$2,[1]Racers!$G:$G,"="&amp;LARGE(IF([1]Racers!$E:$E=$A38,IF([1]Racers!$A:$A=G$2,[1]Racers!$G:$G)),2))+SUMIFS([1]Racers!$G:$G,[1]Racers!$E:$E,$A38,[1]Racers!$A:$A,G$2,[1]Racers!$G:$G,"="&amp;LARGE(IF([1]Racers!$E:$E=$A38,IF([1]Racers!$A:$A=G$2,[1]Racers!$G:$G)),3))</f>
        <v>0</v>
      </c>
      <c r="H38" s="237">
        <f t="array" aca="1" ref="H38" ca="1">SUMIFS([1]Racers!$G:$G,[1]Racers!$E:$E,$A38,[1]Racers!$A:$A,H$2,[1]Racers!$G:$G,"="&amp;LARGE(IF([1]Racers!$E:$E=$A38,IF([1]Racers!$A:$A=H$2,[1]Racers!$G:$G)),1))+SUMIFS([1]Racers!$G:$G,[1]Racers!$E:$E,$A38,[1]Racers!$A:$A,H$2,[1]Racers!$G:$G,"="&amp;LARGE(IF([1]Racers!$E:$E=$A38,IF([1]Racers!$A:$A=H$2,[1]Racers!$G:$G)),2))+SUMIFS([1]Racers!$G:$G,[1]Racers!$E:$E,$A38,[1]Racers!$A:$A,H$2,[1]Racers!$G:$G,"="&amp;LARGE(IF([1]Racers!$E:$E=$A38,IF([1]Racers!$A:$A=H$2,[1]Racers!$G:$G)),3))</f>
        <v>0</v>
      </c>
      <c r="I38" s="237">
        <f t="array" aca="1" ref="I38" ca="1">SUMIFS([1]Racers!$G:$G,[1]Racers!$E:$E,$A38,[1]Racers!$A:$A,I$2,[1]Racers!$G:$G,"="&amp;LARGE(IF([1]Racers!$E:$E=$A38,IF([1]Racers!$A:$A=I$2,[1]Racers!$G:$G)),1))+SUMIFS([1]Racers!$G:$G,[1]Racers!$E:$E,$A38,[1]Racers!$A:$A,I$2,[1]Racers!$G:$G,"="&amp;LARGE(IF([1]Racers!$E:$E=$A38,IF([1]Racers!$A:$A=I$2,[1]Racers!$G:$G)),2))+SUMIFS([1]Racers!$G:$G,[1]Racers!$E:$E,$A38,[1]Racers!$A:$A,I$2,[1]Racers!$G:$G,"="&amp;LARGE(IF([1]Racers!$E:$E=$A38,IF([1]Racers!$A:$A=I$2,[1]Racers!$G:$G)),3))</f>
        <v>0</v>
      </c>
      <c r="J38" s="237">
        <f t="array" aca="1" ref="J38" ca="1">SUMIFS([1]Racers!$G:$G,[1]Racers!$E:$E,$A38,[1]Racers!$A:$A,J$2,[1]Racers!$G:$G,"="&amp;LARGE(IF([1]Racers!$E:$E=$A38,IF([1]Racers!$A:$A=J$2,[1]Racers!$G:$G)),1))+SUMIFS([1]Racers!$G:$G,[1]Racers!$E:$E,$A38,[1]Racers!$A:$A,J$2,[1]Racers!$G:$G,"="&amp;LARGE(IF([1]Racers!$E:$E=$A38,IF([1]Racers!$A:$A=J$2,[1]Racers!$G:$G)),2))+SUMIFS([1]Racers!$G:$G,[1]Racers!$E:$E,$A38,[1]Racers!$A:$A,J$2,[1]Racers!$G:$G,"="&amp;LARGE(IF([1]Racers!$E:$E=$A38,IF([1]Racers!$A:$A=J$2,[1]Racers!$G:$G)),3))</f>
        <v>0</v>
      </c>
      <c r="K38" s="237">
        <f t="array" aca="1" ref="K38" ca="1">SUMIFS([1]Racers!$G:$G,[1]Racers!$E:$E,$A38,[1]Racers!$A:$A,K$2,[1]Racers!$G:$G,"="&amp;LARGE(IF([1]Racers!$E:$E=$A38,IF([1]Racers!$A:$A=K$2,[1]Racers!$G:$G)),1))+SUMIFS([1]Racers!$G:$G,[1]Racers!$E:$E,$A38,[1]Racers!$A:$A,K$2,[1]Racers!$G:$G,"="&amp;LARGE(IF([1]Racers!$E:$E=$A38,IF([1]Racers!$A:$A=K$2,[1]Racers!$G:$G)),2))+SUMIFS([1]Racers!$G:$G,[1]Racers!$E:$E,$A38,[1]Racers!$A:$A,K$2,[1]Racers!$G:$G,"="&amp;LARGE(IF([1]Racers!$E:$E=$A38,IF([1]Racers!$A:$A=K$2,[1]Racers!$G:$G)),3))</f>
        <v>0</v>
      </c>
      <c r="L38" s="237">
        <f t="array" aca="1" ref="L38" ca="1">SUMIFS([1]Racers!$G:$G,[1]Racers!$E:$E,$A38,[1]Racers!$A:$A,L$2,[1]Racers!$G:$G,"="&amp;LARGE(IF([1]Racers!$E:$E=$A38,IF([1]Racers!$A:$A=L$2,[1]Racers!$G:$G)),1))+SUMIFS([1]Racers!$G:$G,[1]Racers!$E:$E,$A38,[1]Racers!$A:$A,L$2,[1]Racers!$G:$G,"="&amp;LARGE(IF([1]Racers!$E:$E=$A38,IF([1]Racers!$A:$A=L$2,[1]Racers!$G:$G)),2))+SUMIFS([1]Racers!$G:$G,[1]Racers!$E:$E,$A38,[1]Racers!$A:$A,L$2,[1]Racers!$G:$G,"="&amp;LARGE(IF([1]Racers!$E:$E=$A38,IF([1]Racers!$A:$A=L$2,[1]Racers!$G:$G)),3))</f>
        <v>0</v>
      </c>
    </row>
    <row r="39" spans="1:12" x14ac:dyDescent="0.25">
      <c r="A39" s="238" t="s">
        <v>668</v>
      </c>
      <c r="B39" s="238">
        <f t="shared" ca="1" si="2"/>
        <v>35</v>
      </c>
      <c r="C39" s="239">
        <f t="shared" ca="1" si="1"/>
        <v>0</v>
      </c>
      <c r="D39" s="237">
        <f t="array" aca="1" ref="D39" ca="1">SUMIFS([1]Racers!$G:$G,[1]Racers!$E:$E,$A39,[1]Racers!$A:$A,D$2,[1]Racers!$G:$G,"="&amp;LARGE(IF([1]Racers!$E:$E=$A39,IF([1]Racers!$A:$A=D$2,[1]Racers!$G:$G)),1))+SUMIFS([1]Racers!$G:$G,[1]Racers!$E:$E,$A39,[1]Racers!$A:$A,D$2,[1]Racers!$G:$G,"="&amp;LARGE(IF([1]Racers!$E:$E=$A39,IF([1]Racers!$A:$A=D$2,[1]Racers!$G:$G)),2))+SUMIFS([1]Racers!$G:$G,[1]Racers!$E:$E,$A39,[1]Racers!$A:$A,D$2,[1]Racers!$G:$G,"="&amp;LARGE(IF([1]Racers!$E:$E=$A39,IF([1]Racers!$A:$A=D$2,[1]Racers!$G:$G)),3))</f>
        <v>0</v>
      </c>
      <c r="E39" s="237">
        <f t="array" aca="1" ref="E39" ca="1">SUMIFS([1]Racers!$G:$G,[1]Racers!$E:$E,$A39,[1]Racers!$A:$A,E$2,[1]Racers!$G:$G,"="&amp;LARGE(IF([1]Racers!$E:$E=$A39,IF([1]Racers!$A:$A=E$2,[1]Racers!$G:$G)),1))+SUMIFS([1]Racers!$G:$G,[1]Racers!$E:$E,$A39,[1]Racers!$A:$A,E$2,[1]Racers!$G:$G,"="&amp;LARGE(IF([1]Racers!$E:$E=$A39,IF([1]Racers!$A:$A=E$2,[1]Racers!$G:$G)),2))+SUMIFS([1]Racers!$G:$G,[1]Racers!$E:$E,$A39,[1]Racers!$A:$A,E$2,[1]Racers!$G:$G,"="&amp;LARGE(IF([1]Racers!$E:$E=$A39,IF([1]Racers!$A:$A=E$2,[1]Racers!$G:$G)),3))</f>
        <v>0</v>
      </c>
      <c r="F39" s="237">
        <f t="array" aca="1" ref="F39" ca="1">SUMIFS([1]Racers!$G:$G,[1]Racers!$E:$E,$A39,[1]Racers!$A:$A,F$2,[1]Racers!$G:$G,"="&amp;LARGE(IF([1]Racers!$E:$E=$A39,IF([1]Racers!$A:$A=F$2,[1]Racers!$G:$G)),1))+SUMIFS([1]Racers!$G:$G,[1]Racers!$E:$E,$A39,[1]Racers!$A:$A,F$2,[1]Racers!$G:$G,"="&amp;LARGE(IF([1]Racers!$E:$E=$A39,IF([1]Racers!$A:$A=F$2,[1]Racers!$G:$G)),2))+SUMIFS([1]Racers!$G:$G,[1]Racers!$E:$E,$A39,[1]Racers!$A:$A,F$2,[1]Racers!$G:$G,"="&amp;LARGE(IF([1]Racers!$E:$E=$A39,IF([1]Racers!$A:$A=F$2,[1]Racers!$G:$G)),3))</f>
        <v>0</v>
      </c>
      <c r="G39" s="237">
        <f t="array" aca="1" ref="G39" ca="1">SUMIFS([1]Racers!$G:$G,[1]Racers!$E:$E,$A39,[1]Racers!$A:$A,G$2,[1]Racers!$G:$G,"="&amp;LARGE(IF([1]Racers!$E:$E=$A39,IF([1]Racers!$A:$A=G$2,[1]Racers!$G:$G)),1))+SUMIFS([1]Racers!$G:$G,[1]Racers!$E:$E,$A39,[1]Racers!$A:$A,G$2,[1]Racers!$G:$G,"="&amp;LARGE(IF([1]Racers!$E:$E=$A39,IF([1]Racers!$A:$A=G$2,[1]Racers!$G:$G)),2))+SUMIFS([1]Racers!$G:$G,[1]Racers!$E:$E,$A39,[1]Racers!$A:$A,G$2,[1]Racers!$G:$G,"="&amp;LARGE(IF([1]Racers!$E:$E=$A39,IF([1]Racers!$A:$A=G$2,[1]Racers!$G:$G)),3))</f>
        <v>0</v>
      </c>
      <c r="H39" s="237">
        <f t="array" aca="1" ref="H39" ca="1">SUMIFS([1]Racers!$G:$G,[1]Racers!$E:$E,$A39,[1]Racers!$A:$A,H$2,[1]Racers!$G:$G,"="&amp;LARGE(IF([1]Racers!$E:$E=$A39,IF([1]Racers!$A:$A=H$2,[1]Racers!$G:$G)),1))+SUMIFS([1]Racers!$G:$G,[1]Racers!$E:$E,$A39,[1]Racers!$A:$A,H$2,[1]Racers!$G:$G,"="&amp;LARGE(IF([1]Racers!$E:$E=$A39,IF([1]Racers!$A:$A=H$2,[1]Racers!$G:$G)),2))+SUMIFS([1]Racers!$G:$G,[1]Racers!$E:$E,$A39,[1]Racers!$A:$A,H$2,[1]Racers!$G:$G,"="&amp;LARGE(IF([1]Racers!$E:$E=$A39,IF([1]Racers!$A:$A=H$2,[1]Racers!$G:$G)),3))</f>
        <v>0</v>
      </c>
      <c r="I39" s="237">
        <f t="array" aca="1" ref="I39" ca="1">SUMIFS([1]Racers!$G:$G,[1]Racers!$E:$E,$A39,[1]Racers!$A:$A,I$2,[1]Racers!$G:$G,"="&amp;LARGE(IF([1]Racers!$E:$E=$A39,IF([1]Racers!$A:$A=I$2,[1]Racers!$G:$G)),1))+SUMIFS([1]Racers!$G:$G,[1]Racers!$E:$E,$A39,[1]Racers!$A:$A,I$2,[1]Racers!$G:$G,"="&amp;LARGE(IF([1]Racers!$E:$E=$A39,IF([1]Racers!$A:$A=I$2,[1]Racers!$G:$G)),2))+SUMIFS([1]Racers!$G:$G,[1]Racers!$E:$E,$A39,[1]Racers!$A:$A,I$2,[1]Racers!$G:$G,"="&amp;LARGE(IF([1]Racers!$E:$E=$A39,IF([1]Racers!$A:$A=I$2,[1]Racers!$G:$G)),3))</f>
        <v>0</v>
      </c>
      <c r="J39" s="237">
        <f t="array" aca="1" ref="J39" ca="1">SUMIFS([1]Racers!$G:$G,[1]Racers!$E:$E,$A39,[1]Racers!$A:$A,J$2,[1]Racers!$G:$G,"="&amp;LARGE(IF([1]Racers!$E:$E=$A39,IF([1]Racers!$A:$A=J$2,[1]Racers!$G:$G)),1))+SUMIFS([1]Racers!$G:$G,[1]Racers!$E:$E,$A39,[1]Racers!$A:$A,J$2,[1]Racers!$G:$G,"="&amp;LARGE(IF([1]Racers!$E:$E=$A39,IF([1]Racers!$A:$A=J$2,[1]Racers!$G:$G)),2))+SUMIFS([1]Racers!$G:$G,[1]Racers!$E:$E,$A39,[1]Racers!$A:$A,J$2,[1]Racers!$G:$G,"="&amp;LARGE(IF([1]Racers!$E:$E=$A39,IF([1]Racers!$A:$A=J$2,[1]Racers!$G:$G)),3))</f>
        <v>0</v>
      </c>
      <c r="K39" s="237">
        <f t="array" aca="1" ref="K39" ca="1">SUMIFS([1]Racers!$G:$G,[1]Racers!$E:$E,$A39,[1]Racers!$A:$A,K$2,[1]Racers!$G:$G,"="&amp;LARGE(IF([1]Racers!$E:$E=$A39,IF([1]Racers!$A:$A=K$2,[1]Racers!$G:$G)),1))+SUMIFS([1]Racers!$G:$G,[1]Racers!$E:$E,$A39,[1]Racers!$A:$A,K$2,[1]Racers!$G:$G,"="&amp;LARGE(IF([1]Racers!$E:$E=$A39,IF([1]Racers!$A:$A=K$2,[1]Racers!$G:$G)),2))+SUMIFS([1]Racers!$G:$G,[1]Racers!$E:$E,$A39,[1]Racers!$A:$A,K$2,[1]Racers!$G:$G,"="&amp;LARGE(IF([1]Racers!$E:$E=$A39,IF([1]Racers!$A:$A=K$2,[1]Racers!$G:$G)),3))</f>
        <v>0</v>
      </c>
      <c r="L39" s="237">
        <f t="array" aca="1" ref="L39" ca="1">SUMIFS([1]Racers!$G:$G,[1]Racers!$E:$E,$A39,[1]Racers!$A:$A,L$2,[1]Racers!$G:$G,"="&amp;LARGE(IF([1]Racers!$E:$E=$A39,IF([1]Racers!$A:$A=L$2,[1]Racers!$G:$G)),1))+SUMIFS([1]Racers!$G:$G,[1]Racers!$E:$E,$A39,[1]Racers!$A:$A,L$2,[1]Racers!$G:$G,"="&amp;LARGE(IF([1]Racers!$E:$E=$A39,IF([1]Racers!$A:$A=L$2,[1]Racers!$G:$G)),2))+SUMIFS([1]Racers!$G:$G,[1]Racers!$E:$E,$A39,[1]Racers!$A:$A,L$2,[1]Racers!$G:$G,"="&amp;LARGE(IF([1]Racers!$E:$E=$A39,IF([1]Racers!$A:$A=L$2,[1]Racers!$G:$G)),3))</f>
        <v>0</v>
      </c>
    </row>
    <row r="40" spans="1:12" x14ac:dyDescent="0.25">
      <c r="A40" s="235" t="s">
        <v>65</v>
      </c>
      <c r="B40" s="235">
        <f t="shared" ca="1" si="2"/>
        <v>35</v>
      </c>
      <c r="C40" s="236">
        <f t="shared" ca="1" si="1"/>
        <v>0</v>
      </c>
      <c r="D40" s="237">
        <f t="array" aca="1" ref="D40" ca="1">SUMIFS([1]Racers!$G:$G,[1]Racers!$E:$E,$A40,[1]Racers!$A:$A,D$2,[1]Racers!$G:$G,"="&amp;LARGE(IF([1]Racers!$E:$E=$A40,IF([1]Racers!$A:$A=D$2,[1]Racers!$G:$G)),1))+SUMIFS([1]Racers!$G:$G,[1]Racers!$E:$E,$A40,[1]Racers!$A:$A,D$2,[1]Racers!$G:$G,"="&amp;LARGE(IF([1]Racers!$E:$E=$A40,IF([1]Racers!$A:$A=D$2,[1]Racers!$G:$G)),2))+SUMIFS([1]Racers!$G:$G,[1]Racers!$E:$E,$A40,[1]Racers!$A:$A,D$2,[1]Racers!$G:$G,"="&amp;LARGE(IF([1]Racers!$E:$E=$A40,IF([1]Racers!$A:$A=D$2,[1]Racers!$G:$G)),3))</f>
        <v>0</v>
      </c>
      <c r="E40" s="237">
        <f t="array" aca="1" ref="E40" ca="1">SUMIFS([1]Racers!$G:$G,[1]Racers!$E:$E,$A40,[1]Racers!$A:$A,E$2,[1]Racers!$G:$G,"="&amp;LARGE(IF([1]Racers!$E:$E=$A40,IF([1]Racers!$A:$A=E$2,[1]Racers!$G:$G)),1))+SUMIFS([1]Racers!$G:$G,[1]Racers!$E:$E,$A40,[1]Racers!$A:$A,E$2,[1]Racers!$G:$G,"="&amp;LARGE(IF([1]Racers!$E:$E=$A40,IF([1]Racers!$A:$A=E$2,[1]Racers!$G:$G)),2))+SUMIFS([1]Racers!$G:$G,[1]Racers!$E:$E,$A40,[1]Racers!$A:$A,E$2,[1]Racers!$G:$G,"="&amp;LARGE(IF([1]Racers!$E:$E=$A40,IF([1]Racers!$A:$A=E$2,[1]Racers!$G:$G)),3))</f>
        <v>0</v>
      </c>
      <c r="F40" s="237">
        <f t="array" aca="1" ref="F40" ca="1">SUMIFS([1]Racers!$G:$G,[1]Racers!$E:$E,$A40,[1]Racers!$A:$A,F$2,[1]Racers!$G:$G,"="&amp;LARGE(IF([1]Racers!$E:$E=$A40,IF([1]Racers!$A:$A=F$2,[1]Racers!$G:$G)),1))+SUMIFS([1]Racers!$G:$G,[1]Racers!$E:$E,$A40,[1]Racers!$A:$A,F$2,[1]Racers!$G:$G,"="&amp;LARGE(IF([1]Racers!$E:$E=$A40,IF([1]Racers!$A:$A=F$2,[1]Racers!$G:$G)),2))+SUMIFS([1]Racers!$G:$G,[1]Racers!$E:$E,$A40,[1]Racers!$A:$A,F$2,[1]Racers!$G:$G,"="&amp;LARGE(IF([1]Racers!$E:$E=$A40,IF([1]Racers!$A:$A=F$2,[1]Racers!$G:$G)),3))</f>
        <v>0</v>
      </c>
      <c r="G40" s="237">
        <f t="array" aca="1" ref="G40" ca="1">SUMIFS([1]Racers!$G:$G,[1]Racers!$E:$E,$A40,[1]Racers!$A:$A,G$2,[1]Racers!$G:$G,"="&amp;LARGE(IF([1]Racers!$E:$E=$A40,IF([1]Racers!$A:$A=G$2,[1]Racers!$G:$G)),1))+SUMIFS([1]Racers!$G:$G,[1]Racers!$E:$E,$A40,[1]Racers!$A:$A,G$2,[1]Racers!$G:$G,"="&amp;LARGE(IF([1]Racers!$E:$E=$A40,IF([1]Racers!$A:$A=G$2,[1]Racers!$G:$G)),2))+SUMIFS([1]Racers!$G:$G,[1]Racers!$E:$E,$A40,[1]Racers!$A:$A,G$2,[1]Racers!$G:$G,"="&amp;LARGE(IF([1]Racers!$E:$E=$A40,IF([1]Racers!$A:$A=G$2,[1]Racers!$G:$G)),3))</f>
        <v>0</v>
      </c>
      <c r="H40" s="237">
        <f t="array" aca="1" ref="H40" ca="1">SUMIFS([1]Racers!$G:$G,[1]Racers!$E:$E,$A40,[1]Racers!$A:$A,H$2,[1]Racers!$G:$G,"="&amp;LARGE(IF([1]Racers!$E:$E=$A40,IF([1]Racers!$A:$A=H$2,[1]Racers!$G:$G)),1))+SUMIFS([1]Racers!$G:$G,[1]Racers!$E:$E,$A40,[1]Racers!$A:$A,H$2,[1]Racers!$G:$G,"="&amp;LARGE(IF([1]Racers!$E:$E=$A40,IF([1]Racers!$A:$A=H$2,[1]Racers!$G:$G)),2))+SUMIFS([1]Racers!$G:$G,[1]Racers!$E:$E,$A40,[1]Racers!$A:$A,H$2,[1]Racers!$G:$G,"="&amp;LARGE(IF([1]Racers!$E:$E=$A40,IF([1]Racers!$A:$A=H$2,[1]Racers!$G:$G)),3))</f>
        <v>0</v>
      </c>
      <c r="I40" s="237">
        <f t="array" aca="1" ref="I40" ca="1">SUMIFS([1]Racers!$G:$G,[1]Racers!$E:$E,$A40,[1]Racers!$A:$A,I$2,[1]Racers!$G:$G,"="&amp;LARGE(IF([1]Racers!$E:$E=$A40,IF([1]Racers!$A:$A=I$2,[1]Racers!$G:$G)),1))+SUMIFS([1]Racers!$G:$G,[1]Racers!$E:$E,$A40,[1]Racers!$A:$A,I$2,[1]Racers!$G:$G,"="&amp;LARGE(IF([1]Racers!$E:$E=$A40,IF([1]Racers!$A:$A=I$2,[1]Racers!$G:$G)),2))+SUMIFS([1]Racers!$G:$G,[1]Racers!$E:$E,$A40,[1]Racers!$A:$A,I$2,[1]Racers!$G:$G,"="&amp;LARGE(IF([1]Racers!$E:$E=$A40,IF([1]Racers!$A:$A=I$2,[1]Racers!$G:$G)),3))</f>
        <v>0</v>
      </c>
      <c r="J40" s="237">
        <f t="array" aca="1" ref="J40" ca="1">SUMIFS([1]Racers!$G:$G,[1]Racers!$E:$E,$A40,[1]Racers!$A:$A,J$2,[1]Racers!$G:$G,"="&amp;LARGE(IF([1]Racers!$E:$E=$A40,IF([1]Racers!$A:$A=J$2,[1]Racers!$G:$G)),1))+SUMIFS([1]Racers!$G:$G,[1]Racers!$E:$E,$A40,[1]Racers!$A:$A,J$2,[1]Racers!$G:$G,"="&amp;LARGE(IF([1]Racers!$E:$E=$A40,IF([1]Racers!$A:$A=J$2,[1]Racers!$G:$G)),2))+SUMIFS([1]Racers!$G:$G,[1]Racers!$E:$E,$A40,[1]Racers!$A:$A,J$2,[1]Racers!$G:$G,"="&amp;LARGE(IF([1]Racers!$E:$E=$A40,IF([1]Racers!$A:$A=J$2,[1]Racers!$G:$G)),3))</f>
        <v>0</v>
      </c>
      <c r="K40" s="237">
        <f t="array" aca="1" ref="K40" ca="1">SUMIFS([1]Racers!$G:$G,[1]Racers!$E:$E,$A40,[1]Racers!$A:$A,K$2,[1]Racers!$G:$G,"="&amp;LARGE(IF([1]Racers!$E:$E=$A40,IF([1]Racers!$A:$A=K$2,[1]Racers!$G:$G)),1))+SUMIFS([1]Racers!$G:$G,[1]Racers!$E:$E,$A40,[1]Racers!$A:$A,K$2,[1]Racers!$G:$G,"="&amp;LARGE(IF([1]Racers!$E:$E=$A40,IF([1]Racers!$A:$A=K$2,[1]Racers!$G:$G)),2))+SUMIFS([1]Racers!$G:$G,[1]Racers!$E:$E,$A40,[1]Racers!$A:$A,K$2,[1]Racers!$G:$G,"="&amp;LARGE(IF([1]Racers!$E:$E=$A40,IF([1]Racers!$A:$A=K$2,[1]Racers!$G:$G)),3))</f>
        <v>0</v>
      </c>
      <c r="L40" s="237">
        <f t="array" aca="1" ref="L40" ca="1">SUMIFS([1]Racers!$G:$G,[1]Racers!$E:$E,$A40,[1]Racers!$A:$A,L$2,[1]Racers!$G:$G,"="&amp;LARGE(IF([1]Racers!$E:$E=$A40,IF([1]Racers!$A:$A=L$2,[1]Racers!$G:$G)),1))+SUMIFS([1]Racers!$G:$G,[1]Racers!$E:$E,$A40,[1]Racers!$A:$A,L$2,[1]Racers!$G:$G,"="&amp;LARGE(IF([1]Racers!$E:$E=$A40,IF([1]Racers!$A:$A=L$2,[1]Racers!$G:$G)),2))+SUMIFS([1]Racers!$G:$G,[1]Racers!$E:$E,$A40,[1]Racers!$A:$A,L$2,[1]Racers!$G:$G,"="&amp;LARGE(IF([1]Racers!$E:$E=$A40,IF([1]Racers!$A:$A=L$2,[1]Racers!$G:$G)),3))</f>
        <v>0</v>
      </c>
    </row>
    <row r="41" spans="1:12" x14ac:dyDescent="0.25">
      <c r="A41" s="238" t="s">
        <v>77</v>
      </c>
      <c r="B41" s="238">
        <f t="shared" ca="1" si="2"/>
        <v>35</v>
      </c>
      <c r="C41" s="239">
        <f t="shared" ca="1" si="1"/>
        <v>0</v>
      </c>
      <c r="D41" s="237">
        <f t="array" aca="1" ref="D41" ca="1">SUMIFS([1]Racers!$G:$G,[1]Racers!$E:$E,$A41,[1]Racers!$A:$A,D$2,[1]Racers!$G:$G,"="&amp;LARGE(IF([1]Racers!$E:$E=$A41,IF([1]Racers!$A:$A=D$2,[1]Racers!$G:$G)),1))+SUMIFS([1]Racers!$G:$G,[1]Racers!$E:$E,$A41,[1]Racers!$A:$A,D$2,[1]Racers!$G:$G,"="&amp;LARGE(IF([1]Racers!$E:$E=$A41,IF([1]Racers!$A:$A=D$2,[1]Racers!$G:$G)),2))+SUMIFS([1]Racers!$G:$G,[1]Racers!$E:$E,$A41,[1]Racers!$A:$A,D$2,[1]Racers!$G:$G,"="&amp;LARGE(IF([1]Racers!$E:$E=$A41,IF([1]Racers!$A:$A=D$2,[1]Racers!$G:$G)),3))</f>
        <v>0</v>
      </c>
      <c r="E41" s="237">
        <f t="array" aca="1" ref="E41" ca="1">SUMIFS([1]Racers!$G:$G,[1]Racers!$E:$E,$A41,[1]Racers!$A:$A,E$2,[1]Racers!$G:$G,"="&amp;LARGE(IF([1]Racers!$E:$E=$A41,IF([1]Racers!$A:$A=E$2,[1]Racers!$G:$G)),1))+SUMIFS([1]Racers!$G:$G,[1]Racers!$E:$E,$A41,[1]Racers!$A:$A,E$2,[1]Racers!$G:$G,"="&amp;LARGE(IF([1]Racers!$E:$E=$A41,IF([1]Racers!$A:$A=E$2,[1]Racers!$G:$G)),2))+SUMIFS([1]Racers!$G:$G,[1]Racers!$E:$E,$A41,[1]Racers!$A:$A,E$2,[1]Racers!$G:$G,"="&amp;LARGE(IF([1]Racers!$E:$E=$A41,IF([1]Racers!$A:$A=E$2,[1]Racers!$G:$G)),3))</f>
        <v>0</v>
      </c>
      <c r="F41" s="237">
        <f t="array" aca="1" ref="F41" ca="1">SUMIFS([1]Racers!$G:$G,[1]Racers!$E:$E,$A41,[1]Racers!$A:$A,F$2,[1]Racers!$G:$G,"="&amp;LARGE(IF([1]Racers!$E:$E=$A41,IF([1]Racers!$A:$A=F$2,[1]Racers!$G:$G)),1))+SUMIFS([1]Racers!$G:$G,[1]Racers!$E:$E,$A41,[1]Racers!$A:$A,F$2,[1]Racers!$G:$G,"="&amp;LARGE(IF([1]Racers!$E:$E=$A41,IF([1]Racers!$A:$A=F$2,[1]Racers!$G:$G)),2))+SUMIFS([1]Racers!$G:$G,[1]Racers!$E:$E,$A41,[1]Racers!$A:$A,F$2,[1]Racers!$G:$G,"="&amp;LARGE(IF([1]Racers!$E:$E=$A41,IF([1]Racers!$A:$A=F$2,[1]Racers!$G:$G)),3))</f>
        <v>0</v>
      </c>
      <c r="G41" s="237">
        <f t="array" aca="1" ref="G41" ca="1">SUMIFS([1]Racers!$G:$G,[1]Racers!$E:$E,$A41,[1]Racers!$A:$A,G$2,[1]Racers!$G:$G,"="&amp;LARGE(IF([1]Racers!$E:$E=$A41,IF([1]Racers!$A:$A=G$2,[1]Racers!$G:$G)),1))+SUMIFS([1]Racers!$G:$G,[1]Racers!$E:$E,$A41,[1]Racers!$A:$A,G$2,[1]Racers!$G:$G,"="&amp;LARGE(IF([1]Racers!$E:$E=$A41,IF([1]Racers!$A:$A=G$2,[1]Racers!$G:$G)),2))+SUMIFS([1]Racers!$G:$G,[1]Racers!$E:$E,$A41,[1]Racers!$A:$A,G$2,[1]Racers!$G:$G,"="&amp;LARGE(IF([1]Racers!$E:$E=$A41,IF([1]Racers!$A:$A=G$2,[1]Racers!$G:$G)),3))</f>
        <v>0</v>
      </c>
      <c r="H41" s="237">
        <f t="array" aca="1" ref="H41" ca="1">SUMIFS([1]Racers!$G:$G,[1]Racers!$E:$E,$A41,[1]Racers!$A:$A,H$2,[1]Racers!$G:$G,"="&amp;LARGE(IF([1]Racers!$E:$E=$A41,IF([1]Racers!$A:$A=H$2,[1]Racers!$G:$G)),1))+SUMIFS([1]Racers!$G:$G,[1]Racers!$E:$E,$A41,[1]Racers!$A:$A,H$2,[1]Racers!$G:$G,"="&amp;LARGE(IF([1]Racers!$E:$E=$A41,IF([1]Racers!$A:$A=H$2,[1]Racers!$G:$G)),2))+SUMIFS([1]Racers!$G:$G,[1]Racers!$E:$E,$A41,[1]Racers!$A:$A,H$2,[1]Racers!$G:$G,"="&amp;LARGE(IF([1]Racers!$E:$E=$A41,IF([1]Racers!$A:$A=H$2,[1]Racers!$G:$G)),3))</f>
        <v>0</v>
      </c>
      <c r="I41" s="237">
        <f t="array" aca="1" ref="I41" ca="1">SUMIFS([1]Racers!$G:$G,[1]Racers!$E:$E,$A41,[1]Racers!$A:$A,I$2,[1]Racers!$G:$G,"="&amp;LARGE(IF([1]Racers!$E:$E=$A41,IF([1]Racers!$A:$A=I$2,[1]Racers!$G:$G)),1))+SUMIFS([1]Racers!$G:$G,[1]Racers!$E:$E,$A41,[1]Racers!$A:$A,I$2,[1]Racers!$G:$G,"="&amp;LARGE(IF([1]Racers!$E:$E=$A41,IF([1]Racers!$A:$A=I$2,[1]Racers!$G:$G)),2))+SUMIFS([1]Racers!$G:$G,[1]Racers!$E:$E,$A41,[1]Racers!$A:$A,I$2,[1]Racers!$G:$G,"="&amp;LARGE(IF([1]Racers!$E:$E=$A41,IF([1]Racers!$A:$A=I$2,[1]Racers!$G:$G)),3))</f>
        <v>0</v>
      </c>
      <c r="J41" s="237">
        <f t="array" aca="1" ref="J41" ca="1">SUMIFS([1]Racers!$G:$G,[1]Racers!$E:$E,$A41,[1]Racers!$A:$A,J$2,[1]Racers!$G:$G,"="&amp;LARGE(IF([1]Racers!$E:$E=$A41,IF([1]Racers!$A:$A=J$2,[1]Racers!$G:$G)),1))+SUMIFS([1]Racers!$G:$G,[1]Racers!$E:$E,$A41,[1]Racers!$A:$A,J$2,[1]Racers!$G:$G,"="&amp;LARGE(IF([1]Racers!$E:$E=$A41,IF([1]Racers!$A:$A=J$2,[1]Racers!$G:$G)),2))+SUMIFS([1]Racers!$G:$G,[1]Racers!$E:$E,$A41,[1]Racers!$A:$A,J$2,[1]Racers!$G:$G,"="&amp;LARGE(IF([1]Racers!$E:$E=$A41,IF([1]Racers!$A:$A=J$2,[1]Racers!$G:$G)),3))</f>
        <v>0</v>
      </c>
      <c r="K41" s="237">
        <f t="array" aca="1" ref="K41" ca="1">SUMIFS([1]Racers!$G:$G,[1]Racers!$E:$E,$A41,[1]Racers!$A:$A,K$2,[1]Racers!$G:$G,"="&amp;LARGE(IF([1]Racers!$E:$E=$A41,IF([1]Racers!$A:$A=K$2,[1]Racers!$G:$G)),1))+SUMIFS([1]Racers!$G:$G,[1]Racers!$E:$E,$A41,[1]Racers!$A:$A,K$2,[1]Racers!$G:$G,"="&amp;LARGE(IF([1]Racers!$E:$E=$A41,IF([1]Racers!$A:$A=K$2,[1]Racers!$G:$G)),2))+SUMIFS([1]Racers!$G:$G,[1]Racers!$E:$E,$A41,[1]Racers!$A:$A,K$2,[1]Racers!$G:$G,"="&amp;LARGE(IF([1]Racers!$E:$E=$A41,IF([1]Racers!$A:$A=K$2,[1]Racers!$G:$G)),3))</f>
        <v>0</v>
      </c>
      <c r="L41" s="237">
        <f t="array" aca="1" ref="L41" ca="1">SUMIFS([1]Racers!$G:$G,[1]Racers!$E:$E,$A41,[1]Racers!$A:$A,L$2,[1]Racers!$G:$G,"="&amp;LARGE(IF([1]Racers!$E:$E=$A41,IF([1]Racers!$A:$A=L$2,[1]Racers!$G:$G)),1))+SUMIFS([1]Racers!$G:$G,[1]Racers!$E:$E,$A41,[1]Racers!$A:$A,L$2,[1]Racers!$G:$G,"="&amp;LARGE(IF([1]Racers!$E:$E=$A41,IF([1]Racers!$A:$A=L$2,[1]Racers!$G:$G)),2))+SUMIFS([1]Racers!$G:$G,[1]Racers!$E:$E,$A41,[1]Racers!$A:$A,L$2,[1]Racers!$G:$G,"="&amp;LARGE(IF([1]Racers!$E:$E=$A41,IF([1]Racers!$A:$A=L$2,[1]Racers!$G:$G)),3))</f>
        <v>0</v>
      </c>
    </row>
    <row r="42" spans="1:12" x14ac:dyDescent="0.25">
      <c r="A42" s="235" t="s">
        <v>73</v>
      </c>
      <c r="B42" s="235">
        <f t="shared" ca="1" si="2"/>
        <v>35</v>
      </c>
      <c r="C42" s="236">
        <f t="shared" ca="1" si="1"/>
        <v>0</v>
      </c>
      <c r="D42" s="237">
        <f t="array" aca="1" ref="D42" ca="1">SUMIFS([1]Racers!$G:$G,[1]Racers!$E:$E,$A42,[1]Racers!$A:$A,D$2,[1]Racers!$G:$G,"="&amp;LARGE(IF([1]Racers!$E:$E=$A42,IF([1]Racers!$A:$A=D$2,[1]Racers!$G:$G)),1))+SUMIFS([1]Racers!$G:$G,[1]Racers!$E:$E,$A42,[1]Racers!$A:$A,D$2,[1]Racers!$G:$G,"="&amp;LARGE(IF([1]Racers!$E:$E=$A42,IF([1]Racers!$A:$A=D$2,[1]Racers!$G:$G)),2))+SUMIFS([1]Racers!$G:$G,[1]Racers!$E:$E,$A42,[1]Racers!$A:$A,D$2,[1]Racers!$G:$G,"="&amp;LARGE(IF([1]Racers!$E:$E=$A42,IF([1]Racers!$A:$A=D$2,[1]Racers!$G:$G)),3))</f>
        <v>0</v>
      </c>
      <c r="E42" s="237">
        <f t="array" aca="1" ref="E42" ca="1">SUMIFS([1]Racers!$G:$G,[1]Racers!$E:$E,$A42,[1]Racers!$A:$A,E$2,[1]Racers!$G:$G,"="&amp;LARGE(IF([1]Racers!$E:$E=$A42,IF([1]Racers!$A:$A=E$2,[1]Racers!$G:$G)),1))+SUMIFS([1]Racers!$G:$G,[1]Racers!$E:$E,$A42,[1]Racers!$A:$A,E$2,[1]Racers!$G:$G,"="&amp;LARGE(IF([1]Racers!$E:$E=$A42,IF([1]Racers!$A:$A=E$2,[1]Racers!$G:$G)),2))+SUMIFS([1]Racers!$G:$G,[1]Racers!$E:$E,$A42,[1]Racers!$A:$A,E$2,[1]Racers!$G:$G,"="&amp;LARGE(IF([1]Racers!$E:$E=$A42,IF([1]Racers!$A:$A=E$2,[1]Racers!$G:$G)),3))</f>
        <v>0</v>
      </c>
      <c r="F42" s="237">
        <f t="array" aca="1" ref="F42" ca="1">SUMIFS([1]Racers!$G:$G,[1]Racers!$E:$E,$A42,[1]Racers!$A:$A,F$2,[1]Racers!$G:$G,"="&amp;LARGE(IF([1]Racers!$E:$E=$A42,IF([1]Racers!$A:$A=F$2,[1]Racers!$G:$G)),1))+SUMIFS([1]Racers!$G:$G,[1]Racers!$E:$E,$A42,[1]Racers!$A:$A,F$2,[1]Racers!$G:$G,"="&amp;LARGE(IF([1]Racers!$E:$E=$A42,IF([1]Racers!$A:$A=F$2,[1]Racers!$G:$G)),2))+SUMIFS([1]Racers!$G:$G,[1]Racers!$E:$E,$A42,[1]Racers!$A:$A,F$2,[1]Racers!$G:$G,"="&amp;LARGE(IF([1]Racers!$E:$E=$A42,IF([1]Racers!$A:$A=F$2,[1]Racers!$G:$G)),3))</f>
        <v>0</v>
      </c>
      <c r="G42" s="237">
        <f t="array" aca="1" ref="G42" ca="1">SUMIFS([1]Racers!$G:$G,[1]Racers!$E:$E,$A42,[1]Racers!$A:$A,G$2,[1]Racers!$G:$G,"="&amp;LARGE(IF([1]Racers!$E:$E=$A42,IF([1]Racers!$A:$A=G$2,[1]Racers!$G:$G)),1))+SUMIFS([1]Racers!$G:$G,[1]Racers!$E:$E,$A42,[1]Racers!$A:$A,G$2,[1]Racers!$G:$G,"="&amp;LARGE(IF([1]Racers!$E:$E=$A42,IF([1]Racers!$A:$A=G$2,[1]Racers!$G:$G)),2))+SUMIFS([1]Racers!$G:$G,[1]Racers!$E:$E,$A42,[1]Racers!$A:$A,G$2,[1]Racers!$G:$G,"="&amp;LARGE(IF([1]Racers!$E:$E=$A42,IF([1]Racers!$A:$A=G$2,[1]Racers!$G:$G)),3))</f>
        <v>0</v>
      </c>
      <c r="H42" s="237">
        <f t="array" aca="1" ref="H42" ca="1">SUMIFS([1]Racers!$G:$G,[1]Racers!$E:$E,$A42,[1]Racers!$A:$A,H$2,[1]Racers!$G:$G,"="&amp;LARGE(IF([1]Racers!$E:$E=$A42,IF([1]Racers!$A:$A=H$2,[1]Racers!$G:$G)),1))+SUMIFS([1]Racers!$G:$G,[1]Racers!$E:$E,$A42,[1]Racers!$A:$A,H$2,[1]Racers!$G:$G,"="&amp;LARGE(IF([1]Racers!$E:$E=$A42,IF([1]Racers!$A:$A=H$2,[1]Racers!$G:$G)),2))+SUMIFS([1]Racers!$G:$G,[1]Racers!$E:$E,$A42,[1]Racers!$A:$A,H$2,[1]Racers!$G:$G,"="&amp;LARGE(IF([1]Racers!$E:$E=$A42,IF([1]Racers!$A:$A=H$2,[1]Racers!$G:$G)),3))</f>
        <v>0</v>
      </c>
      <c r="I42" s="237">
        <f t="array" aca="1" ref="I42" ca="1">SUMIFS([1]Racers!$G:$G,[1]Racers!$E:$E,$A42,[1]Racers!$A:$A,I$2,[1]Racers!$G:$G,"="&amp;LARGE(IF([1]Racers!$E:$E=$A42,IF([1]Racers!$A:$A=I$2,[1]Racers!$G:$G)),1))+SUMIFS([1]Racers!$G:$G,[1]Racers!$E:$E,$A42,[1]Racers!$A:$A,I$2,[1]Racers!$G:$G,"="&amp;LARGE(IF([1]Racers!$E:$E=$A42,IF([1]Racers!$A:$A=I$2,[1]Racers!$G:$G)),2))+SUMIFS([1]Racers!$G:$G,[1]Racers!$E:$E,$A42,[1]Racers!$A:$A,I$2,[1]Racers!$G:$G,"="&amp;LARGE(IF([1]Racers!$E:$E=$A42,IF([1]Racers!$A:$A=I$2,[1]Racers!$G:$G)),3))</f>
        <v>0</v>
      </c>
      <c r="J42" s="237">
        <f t="array" aca="1" ref="J42" ca="1">SUMIFS([1]Racers!$G:$G,[1]Racers!$E:$E,$A42,[1]Racers!$A:$A,J$2,[1]Racers!$G:$G,"="&amp;LARGE(IF([1]Racers!$E:$E=$A42,IF([1]Racers!$A:$A=J$2,[1]Racers!$G:$G)),1))+SUMIFS([1]Racers!$G:$G,[1]Racers!$E:$E,$A42,[1]Racers!$A:$A,J$2,[1]Racers!$G:$G,"="&amp;LARGE(IF([1]Racers!$E:$E=$A42,IF([1]Racers!$A:$A=J$2,[1]Racers!$G:$G)),2))+SUMIFS([1]Racers!$G:$G,[1]Racers!$E:$E,$A42,[1]Racers!$A:$A,J$2,[1]Racers!$G:$G,"="&amp;LARGE(IF([1]Racers!$E:$E=$A42,IF([1]Racers!$A:$A=J$2,[1]Racers!$G:$G)),3))</f>
        <v>0</v>
      </c>
      <c r="K42" s="237">
        <f t="array" aca="1" ref="K42" ca="1">SUMIFS([1]Racers!$G:$G,[1]Racers!$E:$E,$A42,[1]Racers!$A:$A,K$2,[1]Racers!$G:$G,"="&amp;LARGE(IF([1]Racers!$E:$E=$A42,IF([1]Racers!$A:$A=K$2,[1]Racers!$G:$G)),1))+SUMIFS([1]Racers!$G:$G,[1]Racers!$E:$E,$A42,[1]Racers!$A:$A,K$2,[1]Racers!$G:$G,"="&amp;LARGE(IF([1]Racers!$E:$E=$A42,IF([1]Racers!$A:$A=K$2,[1]Racers!$G:$G)),2))+SUMIFS([1]Racers!$G:$G,[1]Racers!$E:$E,$A42,[1]Racers!$A:$A,K$2,[1]Racers!$G:$G,"="&amp;LARGE(IF([1]Racers!$E:$E=$A42,IF([1]Racers!$A:$A=K$2,[1]Racers!$G:$G)),3))</f>
        <v>0</v>
      </c>
      <c r="L42" s="237">
        <f t="array" aca="1" ref="L42" ca="1">SUMIFS([1]Racers!$G:$G,[1]Racers!$E:$E,$A42,[1]Racers!$A:$A,L$2,[1]Racers!$G:$G,"="&amp;LARGE(IF([1]Racers!$E:$E=$A42,IF([1]Racers!$A:$A=L$2,[1]Racers!$G:$G)),1))+SUMIFS([1]Racers!$G:$G,[1]Racers!$E:$E,$A42,[1]Racers!$A:$A,L$2,[1]Racers!$G:$G,"="&amp;LARGE(IF([1]Racers!$E:$E=$A42,IF([1]Racers!$A:$A=L$2,[1]Racers!$G:$G)),2))+SUMIFS([1]Racers!$G:$G,[1]Racers!$E:$E,$A42,[1]Racers!$A:$A,L$2,[1]Racers!$G:$G,"="&amp;LARGE(IF([1]Racers!$E:$E=$A42,IF([1]Racers!$A:$A=L$2,[1]Racers!$G:$G)),3))</f>
        <v>0</v>
      </c>
    </row>
    <row r="43" spans="1:12" x14ac:dyDescent="0.25">
      <c r="A43" s="238" t="s">
        <v>308</v>
      </c>
      <c r="B43" s="238">
        <f t="shared" ca="1" si="2"/>
        <v>35</v>
      </c>
      <c r="C43" s="239">
        <f t="shared" ca="1" si="1"/>
        <v>0</v>
      </c>
      <c r="D43" s="237">
        <f t="array" aca="1" ref="D43" ca="1">SUMIFS([1]Racers!$G:$G,[1]Racers!$E:$E,$A43,[1]Racers!$A:$A,D$2,[1]Racers!$G:$G,"="&amp;LARGE(IF([1]Racers!$E:$E=$A43,IF([1]Racers!$A:$A=D$2,[1]Racers!$G:$G)),1))+SUMIFS([1]Racers!$G:$G,[1]Racers!$E:$E,$A43,[1]Racers!$A:$A,D$2,[1]Racers!$G:$G,"="&amp;LARGE(IF([1]Racers!$E:$E=$A43,IF([1]Racers!$A:$A=D$2,[1]Racers!$G:$G)),2))+SUMIFS([1]Racers!$G:$G,[1]Racers!$E:$E,$A43,[1]Racers!$A:$A,D$2,[1]Racers!$G:$G,"="&amp;LARGE(IF([1]Racers!$E:$E=$A43,IF([1]Racers!$A:$A=D$2,[1]Racers!$G:$G)),3))</f>
        <v>0</v>
      </c>
      <c r="E43" s="237">
        <f t="array" aca="1" ref="E43" ca="1">SUMIFS([1]Racers!$G:$G,[1]Racers!$E:$E,$A43,[1]Racers!$A:$A,E$2,[1]Racers!$G:$G,"="&amp;LARGE(IF([1]Racers!$E:$E=$A43,IF([1]Racers!$A:$A=E$2,[1]Racers!$G:$G)),1))+SUMIFS([1]Racers!$G:$G,[1]Racers!$E:$E,$A43,[1]Racers!$A:$A,E$2,[1]Racers!$G:$G,"="&amp;LARGE(IF([1]Racers!$E:$E=$A43,IF([1]Racers!$A:$A=E$2,[1]Racers!$G:$G)),2))+SUMIFS([1]Racers!$G:$G,[1]Racers!$E:$E,$A43,[1]Racers!$A:$A,E$2,[1]Racers!$G:$G,"="&amp;LARGE(IF([1]Racers!$E:$E=$A43,IF([1]Racers!$A:$A=E$2,[1]Racers!$G:$G)),3))</f>
        <v>0</v>
      </c>
      <c r="F43" s="237">
        <f t="array" aca="1" ref="F43" ca="1">SUMIFS([1]Racers!$G:$G,[1]Racers!$E:$E,$A43,[1]Racers!$A:$A,F$2,[1]Racers!$G:$G,"="&amp;LARGE(IF([1]Racers!$E:$E=$A43,IF([1]Racers!$A:$A=F$2,[1]Racers!$G:$G)),1))+SUMIFS([1]Racers!$G:$G,[1]Racers!$E:$E,$A43,[1]Racers!$A:$A,F$2,[1]Racers!$G:$G,"="&amp;LARGE(IF([1]Racers!$E:$E=$A43,IF([1]Racers!$A:$A=F$2,[1]Racers!$G:$G)),2))+SUMIFS([1]Racers!$G:$G,[1]Racers!$E:$E,$A43,[1]Racers!$A:$A,F$2,[1]Racers!$G:$G,"="&amp;LARGE(IF([1]Racers!$E:$E=$A43,IF([1]Racers!$A:$A=F$2,[1]Racers!$G:$G)),3))</f>
        <v>0</v>
      </c>
      <c r="G43" s="237">
        <f t="array" aca="1" ref="G43" ca="1">SUMIFS([1]Racers!$G:$G,[1]Racers!$E:$E,$A43,[1]Racers!$A:$A,G$2,[1]Racers!$G:$G,"="&amp;LARGE(IF([1]Racers!$E:$E=$A43,IF([1]Racers!$A:$A=G$2,[1]Racers!$G:$G)),1))+SUMIFS([1]Racers!$G:$G,[1]Racers!$E:$E,$A43,[1]Racers!$A:$A,G$2,[1]Racers!$G:$G,"="&amp;LARGE(IF([1]Racers!$E:$E=$A43,IF([1]Racers!$A:$A=G$2,[1]Racers!$G:$G)),2))+SUMIFS([1]Racers!$G:$G,[1]Racers!$E:$E,$A43,[1]Racers!$A:$A,G$2,[1]Racers!$G:$G,"="&amp;LARGE(IF([1]Racers!$E:$E=$A43,IF([1]Racers!$A:$A=G$2,[1]Racers!$G:$G)),3))</f>
        <v>0</v>
      </c>
      <c r="H43" s="237">
        <f t="array" aca="1" ref="H43" ca="1">SUMIFS([1]Racers!$G:$G,[1]Racers!$E:$E,$A43,[1]Racers!$A:$A,H$2,[1]Racers!$G:$G,"="&amp;LARGE(IF([1]Racers!$E:$E=$A43,IF([1]Racers!$A:$A=H$2,[1]Racers!$G:$G)),1))+SUMIFS([1]Racers!$G:$G,[1]Racers!$E:$E,$A43,[1]Racers!$A:$A,H$2,[1]Racers!$G:$G,"="&amp;LARGE(IF([1]Racers!$E:$E=$A43,IF([1]Racers!$A:$A=H$2,[1]Racers!$G:$G)),2))+SUMIFS([1]Racers!$G:$G,[1]Racers!$E:$E,$A43,[1]Racers!$A:$A,H$2,[1]Racers!$G:$G,"="&amp;LARGE(IF([1]Racers!$E:$E=$A43,IF([1]Racers!$A:$A=H$2,[1]Racers!$G:$G)),3))</f>
        <v>0</v>
      </c>
      <c r="I43" s="237">
        <f t="array" aca="1" ref="I43" ca="1">SUMIFS([1]Racers!$G:$G,[1]Racers!$E:$E,$A43,[1]Racers!$A:$A,I$2,[1]Racers!$G:$G,"="&amp;LARGE(IF([1]Racers!$E:$E=$A43,IF([1]Racers!$A:$A=I$2,[1]Racers!$G:$G)),1))+SUMIFS([1]Racers!$G:$G,[1]Racers!$E:$E,$A43,[1]Racers!$A:$A,I$2,[1]Racers!$G:$G,"="&amp;LARGE(IF([1]Racers!$E:$E=$A43,IF([1]Racers!$A:$A=I$2,[1]Racers!$G:$G)),2))+SUMIFS([1]Racers!$G:$G,[1]Racers!$E:$E,$A43,[1]Racers!$A:$A,I$2,[1]Racers!$G:$G,"="&amp;LARGE(IF([1]Racers!$E:$E=$A43,IF([1]Racers!$A:$A=I$2,[1]Racers!$G:$G)),3))</f>
        <v>0</v>
      </c>
      <c r="J43" s="237">
        <f t="array" aca="1" ref="J43" ca="1">SUMIFS([1]Racers!$G:$G,[1]Racers!$E:$E,$A43,[1]Racers!$A:$A,J$2,[1]Racers!$G:$G,"="&amp;LARGE(IF([1]Racers!$E:$E=$A43,IF([1]Racers!$A:$A=J$2,[1]Racers!$G:$G)),1))+SUMIFS([1]Racers!$G:$G,[1]Racers!$E:$E,$A43,[1]Racers!$A:$A,J$2,[1]Racers!$G:$G,"="&amp;LARGE(IF([1]Racers!$E:$E=$A43,IF([1]Racers!$A:$A=J$2,[1]Racers!$G:$G)),2))+SUMIFS([1]Racers!$G:$G,[1]Racers!$E:$E,$A43,[1]Racers!$A:$A,J$2,[1]Racers!$G:$G,"="&amp;LARGE(IF([1]Racers!$E:$E=$A43,IF([1]Racers!$A:$A=J$2,[1]Racers!$G:$G)),3))</f>
        <v>0</v>
      </c>
      <c r="K43" s="237">
        <f t="array" aca="1" ref="K43" ca="1">SUMIFS([1]Racers!$G:$G,[1]Racers!$E:$E,$A43,[1]Racers!$A:$A,K$2,[1]Racers!$G:$G,"="&amp;LARGE(IF([1]Racers!$E:$E=$A43,IF([1]Racers!$A:$A=K$2,[1]Racers!$G:$G)),1))+SUMIFS([1]Racers!$G:$G,[1]Racers!$E:$E,$A43,[1]Racers!$A:$A,K$2,[1]Racers!$G:$G,"="&amp;LARGE(IF([1]Racers!$E:$E=$A43,IF([1]Racers!$A:$A=K$2,[1]Racers!$G:$G)),2))+SUMIFS([1]Racers!$G:$G,[1]Racers!$E:$E,$A43,[1]Racers!$A:$A,K$2,[1]Racers!$G:$G,"="&amp;LARGE(IF([1]Racers!$E:$E=$A43,IF([1]Racers!$A:$A=K$2,[1]Racers!$G:$G)),3))</f>
        <v>0</v>
      </c>
      <c r="L43" s="237">
        <f t="array" aca="1" ref="L43" ca="1">SUMIFS([1]Racers!$G:$G,[1]Racers!$E:$E,$A43,[1]Racers!$A:$A,L$2,[1]Racers!$G:$G,"="&amp;LARGE(IF([1]Racers!$E:$E=$A43,IF([1]Racers!$A:$A=L$2,[1]Racers!$G:$G)),1))+SUMIFS([1]Racers!$G:$G,[1]Racers!$E:$E,$A43,[1]Racers!$A:$A,L$2,[1]Racers!$G:$G,"="&amp;LARGE(IF([1]Racers!$E:$E=$A43,IF([1]Racers!$A:$A=L$2,[1]Racers!$G:$G)),2))+SUMIFS([1]Racers!$G:$G,[1]Racers!$E:$E,$A43,[1]Racers!$A:$A,L$2,[1]Racers!$G:$G,"="&amp;LARGE(IF([1]Racers!$E:$E=$A43,IF([1]Racers!$A:$A=L$2,[1]Racers!$G:$G)),3))</f>
        <v>0</v>
      </c>
    </row>
    <row r="44" spans="1:12" x14ac:dyDescent="0.25">
      <c r="A44" s="235" t="s">
        <v>59</v>
      </c>
      <c r="B44" s="235">
        <f t="shared" ca="1" si="2"/>
        <v>35</v>
      </c>
      <c r="C44" s="236">
        <f t="shared" ca="1" si="1"/>
        <v>0</v>
      </c>
      <c r="D44" s="237">
        <f t="array" aca="1" ref="D44" ca="1">SUMIFS([1]Racers!$G:$G,[1]Racers!$E:$E,$A44,[1]Racers!$A:$A,D$2,[1]Racers!$G:$G,"="&amp;LARGE(IF([1]Racers!$E:$E=$A44,IF([1]Racers!$A:$A=D$2,[1]Racers!$G:$G)),1))+SUMIFS([1]Racers!$G:$G,[1]Racers!$E:$E,$A44,[1]Racers!$A:$A,D$2,[1]Racers!$G:$G,"="&amp;LARGE(IF([1]Racers!$E:$E=$A44,IF([1]Racers!$A:$A=D$2,[1]Racers!$G:$G)),2))+SUMIFS([1]Racers!$G:$G,[1]Racers!$E:$E,$A44,[1]Racers!$A:$A,D$2,[1]Racers!$G:$G,"="&amp;LARGE(IF([1]Racers!$E:$E=$A44,IF([1]Racers!$A:$A=D$2,[1]Racers!$G:$G)),3))</f>
        <v>0</v>
      </c>
      <c r="E44" s="237">
        <f t="array" aca="1" ref="E44" ca="1">SUMIFS([1]Racers!$G:$G,[1]Racers!$E:$E,$A44,[1]Racers!$A:$A,E$2,[1]Racers!$G:$G,"="&amp;LARGE(IF([1]Racers!$E:$E=$A44,IF([1]Racers!$A:$A=E$2,[1]Racers!$G:$G)),1))+SUMIFS([1]Racers!$G:$G,[1]Racers!$E:$E,$A44,[1]Racers!$A:$A,E$2,[1]Racers!$G:$G,"="&amp;LARGE(IF([1]Racers!$E:$E=$A44,IF([1]Racers!$A:$A=E$2,[1]Racers!$G:$G)),2))+SUMIFS([1]Racers!$G:$G,[1]Racers!$E:$E,$A44,[1]Racers!$A:$A,E$2,[1]Racers!$G:$G,"="&amp;LARGE(IF([1]Racers!$E:$E=$A44,IF([1]Racers!$A:$A=E$2,[1]Racers!$G:$G)),3))</f>
        <v>0</v>
      </c>
      <c r="F44" s="237">
        <f t="array" aca="1" ref="F44" ca="1">SUMIFS([1]Racers!$G:$G,[1]Racers!$E:$E,$A44,[1]Racers!$A:$A,F$2,[1]Racers!$G:$G,"="&amp;LARGE(IF([1]Racers!$E:$E=$A44,IF([1]Racers!$A:$A=F$2,[1]Racers!$G:$G)),1))+SUMIFS([1]Racers!$G:$G,[1]Racers!$E:$E,$A44,[1]Racers!$A:$A,F$2,[1]Racers!$G:$G,"="&amp;LARGE(IF([1]Racers!$E:$E=$A44,IF([1]Racers!$A:$A=F$2,[1]Racers!$G:$G)),2))+SUMIFS([1]Racers!$G:$G,[1]Racers!$E:$E,$A44,[1]Racers!$A:$A,F$2,[1]Racers!$G:$G,"="&amp;LARGE(IF([1]Racers!$E:$E=$A44,IF([1]Racers!$A:$A=F$2,[1]Racers!$G:$G)),3))</f>
        <v>0</v>
      </c>
      <c r="G44" s="237">
        <f t="array" aca="1" ref="G44" ca="1">SUMIFS([1]Racers!$G:$G,[1]Racers!$E:$E,$A44,[1]Racers!$A:$A,G$2,[1]Racers!$G:$G,"="&amp;LARGE(IF([1]Racers!$E:$E=$A44,IF([1]Racers!$A:$A=G$2,[1]Racers!$G:$G)),1))+SUMIFS([1]Racers!$G:$G,[1]Racers!$E:$E,$A44,[1]Racers!$A:$A,G$2,[1]Racers!$G:$G,"="&amp;LARGE(IF([1]Racers!$E:$E=$A44,IF([1]Racers!$A:$A=G$2,[1]Racers!$G:$G)),2))+SUMIFS([1]Racers!$G:$G,[1]Racers!$E:$E,$A44,[1]Racers!$A:$A,G$2,[1]Racers!$G:$G,"="&amp;LARGE(IF([1]Racers!$E:$E=$A44,IF([1]Racers!$A:$A=G$2,[1]Racers!$G:$G)),3))</f>
        <v>0</v>
      </c>
      <c r="H44" s="237">
        <f t="array" aca="1" ref="H44" ca="1">SUMIFS([1]Racers!$G:$G,[1]Racers!$E:$E,$A44,[1]Racers!$A:$A,H$2,[1]Racers!$G:$G,"="&amp;LARGE(IF([1]Racers!$E:$E=$A44,IF([1]Racers!$A:$A=H$2,[1]Racers!$G:$G)),1))+SUMIFS([1]Racers!$G:$G,[1]Racers!$E:$E,$A44,[1]Racers!$A:$A,H$2,[1]Racers!$G:$G,"="&amp;LARGE(IF([1]Racers!$E:$E=$A44,IF([1]Racers!$A:$A=H$2,[1]Racers!$G:$G)),2))+SUMIFS([1]Racers!$G:$G,[1]Racers!$E:$E,$A44,[1]Racers!$A:$A,H$2,[1]Racers!$G:$G,"="&amp;LARGE(IF([1]Racers!$E:$E=$A44,IF([1]Racers!$A:$A=H$2,[1]Racers!$G:$G)),3))</f>
        <v>0</v>
      </c>
      <c r="I44" s="237">
        <f t="array" aca="1" ref="I44" ca="1">SUMIFS([1]Racers!$G:$G,[1]Racers!$E:$E,$A44,[1]Racers!$A:$A,I$2,[1]Racers!$G:$G,"="&amp;LARGE(IF([1]Racers!$E:$E=$A44,IF([1]Racers!$A:$A=I$2,[1]Racers!$G:$G)),1))+SUMIFS([1]Racers!$G:$G,[1]Racers!$E:$E,$A44,[1]Racers!$A:$A,I$2,[1]Racers!$G:$G,"="&amp;LARGE(IF([1]Racers!$E:$E=$A44,IF([1]Racers!$A:$A=I$2,[1]Racers!$G:$G)),2))+SUMIFS([1]Racers!$G:$G,[1]Racers!$E:$E,$A44,[1]Racers!$A:$A,I$2,[1]Racers!$G:$G,"="&amp;LARGE(IF([1]Racers!$E:$E=$A44,IF([1]Racers!$A:$A=I$2,[1]Racers!$G:$G)),3))</f>
        <v>0</v>
      </c>
      <c r="J44" s="237">
        <f t="array" aca="1" ref="J44" ca="1">SUMIFS([1]Racers!$G:$G,[1]Racers!$E:$E,$A44,[1]Racers!$A:$A,J$2,[1]Racers!$G:$G,"="&amp;LARGE(IF([1]Racers!$E:$E=$A44,IF([1]Racers!$A:$A=J$2,[1]Racers!$G:$G)),1))+SUMIFS([1]Racers!$G:$G,[1]Racers!$E:$E,$A44,[1]Racers!$A:$A,J$2,[1]Racers!$G:$G,"="&amp;LARGE(IF([1]Racers!$E:$E=$A44,IF([1]Racers!$A:$A=J$2,[1]Racers!$G:$G)),2))+SUMIFS([1]Racers!$G:$G,[1]Racers!$E:$E,$A44,[1]Racers!$A:$A,J$2,[1]Racers!$G:$G,"="&amp;LARGE(IF([1]Racers!$E:$E=$A44,IF([1]Racers!$A:$A=J$2,[1]Racers!$G:$G)),3))</f>
        <v>0</v>
      </c>
      <c r="K44" s="237">
        <f t="array" aca="1" ref="K44" ca="1">SUMIFS([1]Racers!$G:$G,[1]Racers!$E:$E,$A44,[1]Racers!$A:$A,K$2,[1]Racers!$G:$G,"="&amp;LARGE(IF([1]Racers!$E:$E=$A44,IF([1]Racers!$A:$A=K$2,[1]Racers!$G:$G)),1))+SUMIFS([1]Racers!$G:$G,[1]Racers!$E:$E,$A44,[1]Racers!$A:$A,K$2,[1]Racers!$G:$G,"="&amp;LARGE(IF([1]Racers!$E:$E=$A44,IF([1]Racers!$A:$A=K$2,[1]Racers!$G:$G)),2))+SUMIFS([1]Racers!$G:$G,[1]Racers!$E:$E,$A44,[1]Racers!$A:$A,K$2,[1]Racers!$G:$G,"="&amp;LARGE(IF([1]Racers!$E:$E=$A44,IF([1]Racers!$A:$A=K$2,[1]Racers!$G:$G)),3))</f>
        <v>0</v>
      </c>
      <c r="L44" s="237">
        <f t="array" aca="1" ref="L44" ca="1">SUMIFS([1]Racers!$G:$G,[1]Racers!$E:$E,$A44,[1]Racers!$A:$A,L$2,[1]Racers!$G:$G,"="&amp;LARGE(IF([1]Racers!$E:$E=$A44,IF([1]Racers!$A:$A=L$2,[1]Racers!$G:$G)),1))+SUMIFS([1]Racers!$G:$G,[1]Racers!$E:$E,$A44,[1]Racers!$A:$A,L$2,[1]Racers!$G:$G,"="&amp;LARGE(IF([1]Racers!$E:$E=$A44,IF([1]Racers!$A:$A=L$2,[1]Racers!$G:$G)),2))+SUMIFS([1]Racers!$G:$G,[1]Racers!$E:$E,$A44,[1]Racers!$A:$A,L$2,[1]Racers!$G:$G,"="&amp;LARGE(IF([1]Racers!$E:$E=$A44,IF([1]Racers!$A:$A=L$2,[1]Racers!$G:$G)),3))</f>
        <v>0</v>
      </c>
    </row>
    <row r="45" spans="1:12" x14ac:dyDescent="0.25">
      <c r="A45" s="238" t="s">
        <v>279</v>
      </c>
      <c r="B45" s="238">
        <f t="shared" ca="1" si="2"/>
        <v>35</v>
      </c>
      <c r="C45" s="239">
        <f t="shared" ca="1" si="1"/>
        <v>0</v>
      </c>
      <c r="D45" s="237">
        <f t="array" aca="1" ref="D45" ca="1">SUMIFS([1]Racers!$G:$G,[1]Racers!$E:$E,$A45,[1]Racers!$A:$A,D$2,[1]Racers!$G:$G,"="&amp;LARGE(IF([1]Racers!$E:$E=$A45,IF([1]Racers!$A:$A=D$2,[1]Racers!$G:$G)),1))+SUMIFS([1]Racers!$G:$G,[1]Racers!$E:$E,$A45,[1]Racers!$A:$A,D$2,[1]Racers!$G:$G,"="&amp;LARGE(IF([1]Racers!$E:$E=$A45,IF([1]Racers!$A:$A=D$2,[1]Racers!$G:$G)),2))+SUMIFS([1]Racers!$G:$G,[1]Racers!$E:$E,$A45,[1]Racers!$A:$A,D$2,[1]Racers!$G:$G,"="&amp;LARGE(IF([1]Racers!$E:$E=$A45,IF([1]Racers!$A:$A=D$2,[1]Racers!$G:$G)),3))</f>
        <v>0</v>
      </c>
      <c r="E45" s="237">
        <f t="array" aca="1" ref="E45" ca="1">SUMIFS([1]Racers!$G:$G,[1]Racers!$E:$E,$A45,[1]Racers!$A:$A,E$2,[1]Racers!$G:$G,"="&amp;LARGE(IF([1]Racers!$E:$E=$A45,IF([1]Racers!$A:$A=E$2,[1]Racers!$G:$G)),1))+SUMIFS([1]Racers!$G:$G,[1]Racers!$E:$E,$A45,[1]Racers!$A:$A,E$2,[1]Racers!$G:$G,"="&amp;LARGE(IF([1]Racers!$E:$E=$A45,IF([1]Racers!$A:$A=E$2,[1]Racers!$G:$G)),2))+SUMIFS([1]Racers!$G:$G,[1]Racers!$E:$E,$A45,[1]Racers!$A:$A,E$2,[1]Racers!$G:$G,"="&amp;LARGE(IF([1]Racers!$E:$E=$A45,IF([1]Racers!$A:$A=E$2,[1]Racers!$G:$G)),3))</f>
        <v>0</v>
      </c>
      <c r="F45" s="237">
        <f t="array" aca="1" ref="F45" ca="1">SUMIFS([1]Racers!$G:$G,[1]Racers!$E:$E,$A45,[1]Racers!$A:$A,F$2,[1]Racers!$G:$G,"="&amp;LARGE(IF([1]Racers!$E:$E=$A45,IF([1]Racers!$A:$A=F$2,[1]Racers!$G:$G)),1))+SUMIFS([1]Racers!$G:$G,[1]Racers!$E:$E,$A45,[1]Racers!$A:$A,F$2,[1]Racers!$G:$G,"="&amp;LARGE(IF([1]Racers!$E:$E=$A45,IF([1]Racers!$A:$A=F$2,[1]Racers!$G:$G)),2))+SUMIFS([1]Racers!$G:$G,[1]Racers!$E:$E,$A45,[1]Racers!$A:$A,F$2,[1]Racers!$G:$G,"="&amp;LARGE(IF([1]Racers!$E:$E=$A45,IF([1]Racers!$A:$A=F$2,[1]Racers!$G:$G)),3))</f>
        <v>0</v>
      </c>
      <c r="G45" s="237">
        <f t="array" aca="1" ref="G45" ca="1">SUMIFS([1]Racers!$G:$G,[1]Racers!$E:$E,$A45,[1]Racers!$A:$A,G$2,[1]Racers!$G:$G,"="&amp;LARGE(IF([1]Racers!$E:$E=$A45,IF([1]Racers!$A:$A=G$2,[1]Racers!$G:$G)),1))+SUMIFS([1]Racers!$G:$G,[1]Racers!$E:$E,$A45,[1]Racers!$A:$A,G$2,[1]Racers!$G:$G,"="&amp;LARGE(IF([1]Racers!$E:$E=$A45,IF([1]Racers!$A:$A=G$2,[1]Racers!$G:$G)),2))+SUMIFS([1]Racers!$G:$G,[1]Racers!$E:$E,$A45,[1]Racers!$A:$A,G$2,[1]Racers!$G:$G,"="&amp;LARGE(IF([1]Racers!$E:$E=$A45,IF([1]Racers!$A:$A=G$2,[1]Racers!$G:$G)),3))</f>
        <v>0</v>
      </c>
      <c r="H45" s="237">
        <f t="array" aca="1" ref="H45" ca="1">SUMIFS([1]Racers!$G:$G,[1]Racers!$E:$E,$A45,[1]Racers!$A:$A,H$2,[1]Racers!$G:$G,"="&amp;LARGE(IF([1]Racers!$E:$E=$A45,IF([1]Racers!$A:$A=H$2,[1]Racers!$G:$G)),1))+SUMIFS([1]Racers!$G:$G,[1]Racers!$E:$E,$A45,[1]Racers!$A:$A,H$2,[1]Racers!$G:$G,"="&amp;LARGE(IF([1]Racers!$E:$E=$A45,IF([1]Racers!$A:$A=H$2,[1]Racers!$G:$G)),2))+SUMIFS([1]Racers!$G:$G,[1]Racers!$E:$E,$A45,[1]Racers!$A:$A,H$2,[1]Racers!$G:$G,"="&amp;LARGE(IF([1]Racers!$E:$E=$A45,IF([1]Racers!$A:$A=H$2,[1]Racers!$G:$G)),3))</f>
        <v>0</v>
      </c>
      <c r="I45" s="237">
        <f t="array" aca="1" ref="I45" ca="1">SUMIFS([1]Racers!$G:$G,[1]Racers!$E:$E,$A45,[1]Racers!$A:$A,I$2,[1]Racers!$G:$G,"="&amp;LARGE(IF([1]Racers!$E:$E=$A45,IF([1]Racers!$A:$A=I$2,[1]Racers!$G:$G)),1))+SUMIFS([1]Racers!$G:$G,[1]Racers!$E:$E,$A45,[1]Racers!$A:$A,I$2,[1]Racers!$G:$G,"="&amp;LARGE(IF([1]Racers!$E:$E=$A45,IF([1]Racers!$A:$A=I$2,[1]Racers!$G:$G)),2))+SUMIFS([1]Racers!$G:$G,[1]Racers!$E:$E,$A45,[1]Racers!$A:$A,I$2,[1]Racers!$G:$G,"="&amp;LARGE(IF([1]Racers!$E:$E=$A45,IF([1]Racers!$A:$A=I$2,[1]Racers!$G:$G)),3))</f>
        <v>0</v>
      </c>
      <c r="J45" s="237">
        <f t="array" aca="1" ref="J45" ca="1">SUMIFS([1]Racers!$G:$G,[1]Racers!$E:$E,$A45,[1]Racers!$A:$A,J$2,[1]Racers!$G:$G,"="&amp;LARGE(IF([1]Racers!$E:$E=$A45,IF([1]Racers!$A:$A=J$2,[1]Racers!$G:$G)),1))+SUMIFS([1]Racers!$G:$G,[1]Racers!$E:$E,$A45,[1]Racers!$A:$A,J$2,[1]Racers!$G:$G,"="&amp;LARGE(IF([1]Racers!$E:$E=$A45,IF([1]Racers!$A:$A=J$2,[1]Racers!$G:$G)),2))+SUMIFS([1]Racers!$G:$G,[1]Racers!$E:$E,$A45,[1]Racers!$A:$A,J$2,[1]Racers!$G:$G,"="&amp;LARGE(IF([1]Racers!$E:$E=$A45,IF([1]Racers!$A:$A=J$2,[1]Racers!$G:$G)),3))</f>
        <v>0</v>
      </c>
      <c r="K45" s="237">
        <f t="array" aca="1" ref="K45" ca="1">SUMIFS([1]Racers!$G:$G,[1]Racers!$E:$E,$A45,[1]Racers!$A:$A,K$2,[1]Racers!$G:$G,"="&amp;LARGE(IF([1]Racers!$E:$E=$A45,IF([1]Racers!$A:$A=K$2,[1]Racers!$G:$G)),1))+SUMIFS([1]Racers!$G:$G,[1]Racers!$E:$E,$A45,[1]Racers!$A:$A,K$2,[1]Racers!$G:$G,"="&amp;LARGE(IF([1]Racers!$E:$E=$A45,IF([1]Racers!$A:$A=K$2,[1]Racers!$G:$G)),2))+SUMIFS([1]Racers!$G:$G,[1]Racers!$E:$E,$A45,[1]Racers!$A:$A,K$2,[1]Racers!$G:$G,"="&amp;LARGE(IF([1]Racers!$E:$E=$A45,IF([1]Racers!$A:$A=K$2,[1]Racers!$G:$G)),3))</f>
        <v>0</v>
      </c>
      <c r="L45" s="237">
        <f t="array" aca="1" ref="L45" ca="1">SUMIFS([1]Racers!$G:$G,[1]Racers!$E:$E,$A45,[1]Racers!$A:$A,L$2,[1]Racers!$G:$G,"="&amp;LARGE(IF([1]Racers!$E:$E=$A45,IF([1]Racers!$A:$A=L$2,[1]Racers!$G:$G)),1))+SUMIFS([1]Racers!$G:$G,[1]Racers!$E:$E,$A45,[1]Racers!$A:$A,L$2,[1]Racers!$G:$G,"="&amp;LARGE(IF([1]Racers!$E:$E=$A45,IF([1]Racers!$A:$A=L$2,[1]Racers!$G:$G)),2))+SUMIFS([1]Racers!$G:$G,[1]Racers!$E:$E,$A45,[1]Racers!$A:$A,L$2,[1]Racers!$G:$G,"="&amp;LARGE(IF([1]Racers!$E:$E=$A45,IF([1]Racers!$A:$A=L$2,[1]Racers!$G:$G)),3))</f>
        <v>0</v>
      </c>
    </row>
    <row r="46" spans="1:12" x14ac:dyDescent="0.25">
      <c r="A46" s="235" t="s">
        <v>75</v>
      </c>
      <c r="B46" s="235">
        <f t="shared" ca="1" si="2"/>
        <v>35</v>
      </c>
      <c r="C46" s="236">
        <f t="shared" ca="1" si="1"/>
        <v>0</v>
      </c>
      <c r="D46" s="237">
        <f t="array" aca="1" ref="D46" ca="1">SUMIFS([1]Racers!$G:$G,[1]Racers!$E:$E,$A46,[1]Racers!$A:$A,D$2,[1]Racers!$G:$G,"="&amp;LARGE(IF([1]Racers!$E:$E=$A46,IF([1]Racers!$A:$A=D$2,[1]Racers!$G:$G)),1))+SUMIFS([1]Racers!$G:$G,[1]Racers!$E:$E,$A46,[1]Racers!$A:$A,D$2,[1]Racers!$G:$G,"="&amp;LARGE(IF([1]Racers!$E:$E=$A46,IF([1]Racers!$A:$A=D$2,[1]Racers!$G:$G)),2))+SUMIFS([1]Racers!$G:$G,[1]Racers!$E:$E,$A46,[1]Racers!$A:$A,D$2,[1]Racers!$G:$G,"="&amp;LARGE(IF([1]Racers!$E:$E=$A46,IF([1]Racers!$A:$A=D$2,[1]Racers!$G:$G)),3))</f>
        <v>0</v>
      </c>
      <c r="E46" s="237">
        <f t="array" aca="1" ref="E46" ca="1">SUMIFS([1]Racers!$G:$G,[1]Racers!$E:$E,$A46,[1]Racers!$A:$A,E$2,[1]Racers!$G:$G,"="&amp;LARGE(IF([1]Racers!$E:$E=$A46,IF([1]Racers!$A:$A=E$2,[1]Racers!$G:$G)),1))+SUMIFS([1]Racers!$G:$G,[1]Racers!$E:$E,$A46,[1]Racers!$A:$A,E$2,[1]Racers!$G:$G,"="&amp;LARGE(IF([1]Racers!$E:$E=$A46,IF([1]Racers!$A:$A=E$2,[1]Racers!$G:$G)),2))+SUMIFS([1]Racers!$G:$G,[1]Racers!$E:$E,$A46,[1]Racers!$A:$A,E$2,[1]Racers!$G:$G,"="&amp;LARGE(IF([1]Racers!$E:$E=$A46,IF([1]Racers!$A:$A=E$2,[1]Racers!$G:$G)),3))</f>
        <v>0</v>
      </c>
      <c r="F46" s="237">
        <f t="array" aca="1" ref="F46" ca="1">SUMIFS([1]Racers!$G:$G,[1]Racers!$E:$E,$A46,[1]Racers!$A:$A,F$2,[1]Racers!$G:$G,"="&amp;LARGE(IF([1]Racers!$E:$E=$A46,IF([1]Racers!$A:$A=F$2,[1]Racers!$G:$G)),1))+SUMIFS([1]Racers!$G:$G,[1]Racers!$E:$E,$A46,[1]Racers!$A:$A,F$2,[1]Racers!$G:$G,"="&amp;LARGE(IF([1]Racers!$E:$E=$A46,IF([1]Racers!$A:$A=F$2,[1]Racers!$G:$G)),2))+SUMIFS([1]Racers!$G:$G,[1]Racers!$E:$E,$A46,[1]Racers!$A:$A,F$2,[1]Racers!$G:$G,"="&amp;LARGE(IF([1]Racers!$E:$E=$A46,IF([1]Racers!$A:$A=F$2,[1]Racers!$G:$G)),3))</f>
        <v>0</v>
      </c>
      <c r="G46" s="237">
        <f t="array" aca="1" ref="G46" ca="1">SUMIFS([1]Racers!$G:$G,[1]Racers!$E:$E,$A46,[1]Racers!$A:$A,G$2,[1]Racers!$G:$G,"="&amp;LARGE(IF([1]Racers!$E:$E=$A46,IF([1]Racers!$A:$A=G$2,[1]Racers!$G:$G)),1))+SUMIFS([1]Racers!$G:$G,[1]Racers!$E:$E,$A46,[1]Racers!$A:$A,G$2,[1]Racers!$G:$G,"="&amp;LARGE(IF([1]Racers!$E:$E=$A46,IF([1]Racers!$A:$A=G$2,[1]Racers!$G:$G)),2))+SUMIFS([1]Racers!$G:$G,[1]Racers!$E:$E,$A46,[1]Racers!$A:$A,G$2,[1]Racers!$G:$G,"="&amp;LARGE(IF([1]Racers!$E:$E=$A46,IF([1]Racers!$A:$A=G$2,[1]Racers!$G:$G)),3))</f>
        <v>0</v>
      </c>
      <c r="H46" s="237">
        <f t="array" aca="1" ref="H46" ca="1">SUMIFS([1]Racers!$G:$G,[1]Racers!$E:$E,$A46,[1]Racers!$A:$A,H$2,[1]Racers!$G:$G,"="&amp;LARGE(IF([1]Racers!$E:$E=$A46,IF([1]Racers!$A:$A=H$2,[1]Racers!$G:$G)),1))+SUMIFS([1]Racers!$G:$G,[1]Racers!$E:$E,$A46,[1]Racers!$A:$A,H$2,[1]Racers!$G:$G,"="&amp;LARGE(IF([1]Racers!$E:$E=$A46,IF([1]Racers!$A:$A=H$2,[1]Racers!$G:$G)),2))+SUMIFS([1]Racers!$G:$G,[1]Racers!$E:$E,$A46,[1]Racers!$A:$A,H$2,[1]Racers!$G:$G,"="&amp;LARGE(IF([1]Racers!$E:$E=$A46,IF([1]Racers!$A:$A=H$2,[1]Racers!$G:$G)),3))</f>
        <v>0</v>
      </c>
      <c r="I46" s="237">
        <f t="array" aca="1" ref="I46" ca="1">SUMIFS([1]Racers!$G:$G,[1]Racers!$E:$E,$A46,[1]Racers!$A:$A,I$2,[1]Racers!$G:$G,"="&amp;LARGE(IF([1]Racers!$E:$E=$A46,IF([1]Racers!$A:$A=I$2,[1]Racers!$G:$G)),1))+SUMIFS([1]Racers!$G:$G,[1]Racers!$E:$E,$A46,[1]Racers!$A:$A,I$2,[1]Racers!$G:$G,"="&amp;LARGE(IF([1]Racers!$E:$E=$A46,IF([1]Racers!$A:$A=I$2,[1]Racers!$G:$G)),2))+SUMIFS([1]Racers!$G:$G,[1]Racers!$E:$E,$A46,[1]Racers!$A:$A,I$2,[1]Racers!$G:$G,"="&amp;LARGE(IF([1]Racers!$E:$E=$A46,IF([1]Racers!$A:$A=I$2,[1]Racers!$G:$G)),3))</f>
        <v>0</v>
      </c>
      <c r="J46" s="237">
        <f t="array" aca="1" ref="J46" ca="1">SUMIFS([1]Racers!$G:$G,[1]Racers!$E:$E,$A46,[1]Racers!$A:$A,J$2,[1]Racers!$G:$G,"="&amp;LARGE(IF([1]Racers!$E:$E=$A46,IF([1]Racers!$A:$A=J$2,[1]Racers!$G:$G)),1))+SUMIFS([1]Racers!$G:$G,[1]Racers!$E:$E,$A46,[1]Racers!$A:$A,J$2,[1]Racers!$G:$G,"="&amp;LARGE(IF([1]Racers!$E:$E=$A46,IF([1]Racers!$A:$A=J$2,[1]Racers!$G:$G)),2))+SUMIFS([1]Racers!$G:$G,[1]Racers!$E:$E,$A46,[1]Racers!$A:$A,J$2,[1]Racers!$G:$G,"="&amp;LARGE(IF([1]Racers!$E:$E=$A46,IF([1]Racers!$A:$A=J$2,[1]Racers!$G:$G)),3))</f>
        <v>0</v>
      </c>
      <c r="K46" s="237">
        <f t="array" aca="1" ref="K46" ca="1">SUMIFS([1]Racers!$G:$G,[1]Racers!$E:$E,$A46,[1]Racers!$A:$A,K$2,[1]Racers!$G:$G,"="&amp;LARGE(IF([1]Racers!$E:$E=$A46,IF([1]Racers!$A:$A=K$2,[1]Racers!$G:$G)),1))+SUMIFS([1]Racers!$G:$G,[1]Racers!$E:$E,$A46,[1]Racers!$A:$A,K$2,[1]Racers!$G:$G,"="&amp;LARGE(IF([1]Racers!$E:$E=$A46,IF([1]Racers!$A:$A=K$2,[1]Racers!$G:$G)),2))+SUMIFS([1]Racers!$G:$G,[1]Racers!$E:$E,$A46,[1]Racers!$A:$A,K$2,[1]Racers!$G:$G,"="&amp;LARGE(IF([1]Racers!$E:$E=$A46,IF([1]Racers!$A:$A=K$2,[1]Racers!$G:$G)),3))</f>
        <v>0</v>
      </c>
      <c r="L46" s="237">
        <f t="array" aca="1" ref="L46" ca="1">SUMIFS([1]Racers!$G:$G,[1]Racers!$E:$E,$A46,[1]Racers!$A:$A,L$2,[1]Racers!$G:$G,"="&amp;LARGE(IF([1]Racers!$E:$E=$A46,IF([1]Racers!$A:$A=L$2,[1]Racers!$G:$G)),1))+SUMIFS([1]Racers!$G:$G,[1]Racers!$E:$E,$A46,[1]Racers!$A:$A,L$2,[1]Racers!$G:$G,"="&amp;LARGE(IF([1]Racers!$E:$E=$A46,IF([1]Racers!$A:$A=L$2,[1]Racers!$G:$G)),2))+SUMIFS([1]Racers!$G:$G,[1]Racers!$E:$E,$A46,[1]Racers!$A:$A,L$2,[1]Racers!$G:$G,"="&amp;LARGE(IF([1]Racers!$E:$E=$A46,IF([1]Racers!$A:$A=L$2,[1]Racers!$G:$G)),3))</f>
        <v>0</v>
      </c>
    </row>
    <row r="47" spans="1:12" x14ac:dyDescent="0.25">
      <c r="A47" s="238" t="s">
        <v>534</v>
      </c>
      <c r="B47" s="238">
        <f t="shared" ca="1" si="2"/>
        <v>35</v>
      </c>
      <c r="C47" s="239">
        <f t="shared" ca="1" si="1"/>
        <v>0</v>
      </c>
      <c r="D47" s="237">
        <f t="array" aca="1" ref="D47" ca="1">SUMIFS([1]Racers!$G:$G,[1]Racers!$E:$E,$A47,[1]Racers!$A:$A,D$2,[1]Racers!$G:$G,"="&amp;LARGE(IF([1]Racers!$E:$E=$A47,IF([1]Racers!$A:$A=D$2,[1]Racers!$G:$G)),1))+SUMIFS([1]Racers!$G:$G,[1]Racers!$E:$E,$A47,[1]Racers!$A:$A,D$2,[1]Racers!$G:$G,"="&amp;LARGE(IF([1]Racers!$E:$E=$A47,IF([1]Racers!$A:$A=D$2,[1]Racers!$G:$G)),2))+SUMIFS([1]Racers!$G:$G,[1]Racers!$E:$E,$A47,[1]Racers!$A:$A,D$2,[1]Racers!$G:$G,"="&amp;LARGE(IF([1]Racers!$E:$E=$A47,IF([1]Racers!$A:$A=D$2,[1]Racers!$G:$G)),3))</f>
        <v>0</v>
      </c>
      <c r="E47" s="237">
        <f t="array" aca="1" ref="E47" ca="1">SUMIFS([1]Racers!$G:$G,[1]Racers!$E:$E,$A47,[1]Racers!$A:$A,E$2,[1]Racers!$G:$G,"="&amp;LARGE(IF([1]Racers!$E:$E=$A47,IF([1]Racers!$A:$A=E$2,[1]Racers!$G:$G)),1))+SUMIFS([1]Racers!$G:$G,[1]Racers!$E:$E,$A47,[1]Racers!$A:$A,E$2,[1]Racers!$G:$G,"="&amp;LARGE(IF([1]Racers!$E:$E=$A47,IF([1]Racers!$A:$A=E$2,[1]Racers!$G:$G)),2))+SUMIFS([1]Racers!$G:$G,[1]Racers!$E:$E,$A47,[1]Racers!$A:$A,E$2,[1]Racers!$G:$G,"="&amp;LARGE(IF([1]Racers!$E:$E=$A47,IF([1]Racers!$A:$A=E$2,[1]Racers!$G:$G)),3))</f>
        <v>0</v>
      </c>
      <c r="F47" s="237">
        <f t="array" aca="1" ref="F47" ca="1">SUMIFS([1]Racers!$G:$G,[1]Racers!$E:$E,$A47,[1]Racers!$A:$A,F$2,[1]Racers!$G:$G,"="&amp;LARGE(IF([1]Racers!$E:$E=$A47,IF([1]Racers!$A:$A=F$2,[1]Racers!$G:$G)),1))+SUMIFS([1]Racers!$G:$G,[1]Racers!$E:$E,$A47,[1]Racers!$A:$A,F$2,[1]Racers!$G:$G,"="&amp;LARGE(IF([1]Racers!$E:$E=$A47,IF([1]Racers!$A:$A=F$2,[1]Racers!$G:$G)),2))+SUMIFS([1]Racers!$G:$G,[1]Racers!$E:$E,$A47,[1]Racers!$A:$A,F$2,[1]Racers!$G:$G,"="&amp;LARGE(IF([1]Racers!$E:$E=$A47,IF([1]Racers!$A:$A=F$2,[1]Racers!$G:$G)),3))</f>
        <v>0</v>
      </c>
      <c r="G47" s="237">
        <f t="array" aca="1" ref="G47" ca="1">SUMIFS([1]Racers!$G:$G,[1]Racers!$E:$E,$A47,[1]Racers!$A:$A,G$2,[1]Racers!$G:$G,"="&amp;LARGE(IF([1]Racers!$E:$E=$A47,IF([1]Racers!$A:$A=G$2,[1]Racers!$G:$G)),1))+SUMIFS([1]Racers!$G:$G,[1]Racers!$E:$E,$A47,[1]Racers!$A:$A,G$2,[1]Racers!$G:$G,"="&amp;LARGE(IF([1]Racers!$E:$E=$A47,IF([1]Racers!$A:$A=G$2,[1]Racers!$G:$G)),2))+SUMIFS([1]Racers!$G:$G,[1]Racers!$E:$E,$A47,[1]Racers!$A:$A,G$2,[1]Racers!$G:$G,"="&amp;LARGE(IF([1]Racers!$E:$E=$A47,IF([1]Racers!$A:$A=G$2,[1]Racers!$G:$G)),3))</f>
        <v>0</v>
      </c>
      <c r="H47" s="237">
        <f t="array" aca="1" ref="H47" ca="1">SUMIFS([1]Racers!$G:$G,[1]Racers!$E:$E,$A47,[1]Racers!$A:$A,H$2,[1]Racers!$G:$G,"="&amp;LARGE(IF([1]Racers!$E:$E=$A47,IF([1]Racers!$A:$A=H$2,[1]Racers!$G:$G)),1))+SUMIFS([1]Racers!$G:$G,[1]Racers!$E:$E,$A47,[1]Racers!$A:$A,H$2,[1]Racers!$G:$G,"="&amp;LARGE(IF([1]Racers!$E:$E=$A47,IF([1]Racers!$A:$A=H$2,[1]Racers!$G:$G)),2))+SUMIFS([1]Racers!$G:$G,[1]Racers!$E:$E,$A47,[1]Racers!$A:$A,H$2,[1]Racers!$G:$G,"="&amp;LARGE(IF([1]Racers!$E:$E=$A47,IF([1]Racers!$A:$A=H$2,[1]Racers!$G:$G)),3))</f>
        <v>0</v>
      </c>
      <c r="I47" s="237">
        <f t="array" aca="1" ref="I47" ca="1">SUMIFS([1]Racers!$G:$G,[1]Racers!$E:$E,$A47,[1]Racers!$A:$A,I$2,[1]Racers!$G:$G,"="&amp;LARGE(IF([1]Racers!$E:$E=$A47,IF([1]Racers!$A:$A=I$2,[1]Racers!$G:$G)),1))+SUMIFS([1]Racers!$G:$G,[1]Racers!$E:$E,$A47,[1]Racers!$A:$A,I$2,[1]Racers!$G:$G,"="&amp;LARGE(IF([1]Racers!$E:$E=$A47,IF([1]Racers!$A:$A=I$2,[1]Racers!$G:$G)),2))+SUMIFS([1]Racers!$G:$G,[1]Racers!$E:$E,$A47,[1]Racers!$A:$A,I$2,[1]Racers!$G:$G,"="&amp;LARGE(IF([1]Racers!$E:$E=$A47,IF([1]Racers!$A:$A=I$2,[1]Racers!$G:$G)),3))</f>
        <v>0</v>
      </c>
      <c r="J47" s="237">
        <f t="array" aca="1" ref="J47" ca="1">SUMIFS([1]Racers!$G:$G,[1]Racers!$E:$E,$A47,[1]Racers!$A:$A,J$2,[1]Racers!$G:$G,"="&amp;LARGE(IF([1]Racers!$E:$E=$A47,IF([1]Racers!$A:$A=J$2,[1]Racers!$G:$G)),1))+SUMIFS([1]Racers!$G:$G,[1]Racers!$E:$E,$A47,[1]Racers!$A:$A,J$2,[1]Racers!$G:$G,"="&amp;LARGE(IF([1]Racers!$E:$E=$A47,IF([1]Racers!$A:$A=J$2,[1]Racers!$G:$G)),2))+SUMIFS([1]Racers!$G:$G,[1]Racers!$E:$E,$A47,[1]Racers!$A:$A,J$2,[1]Racers!$G:$G,"="&amp;LARGE(IF([1]Racers!$E:$E=$A47,IF([1]Racers!$A:$A=J$2,[1]Racers!$G:$G)),3))</f>
        <v>0</v>
      </c>
      <c r="K47" s="237">
        <f t="array" aca="1" ref="K47" ca="1">SUMIFS([1]Racers!$G:$G,[1]Racers!$E:$E,$A47,[1]Racers!$A:$A,K$2,[1]Racers!$G:$G,"="&amp;LARGE(IF([1]Racers!$E:$E=$A47,IF([1]Racers!$A:$A=K$2,[1]Racers!$G:$G)),1))+SUMIFS([1]Racers!$G:$G,[1]Racers!$E:$E,$A47,[1]Racers!$A:$A,K$2,[1]Racers!$G:$G,"="&amp;LARGE(IF([1]Racers!$E:$E=$A47,IF([1]Racers!$A:$A=K$2,[1]Racers!$G:$G)),2))+SUMIFS([1]Racers!$G:$G,[1]Racers!$E:$E,$A47,[1]Racers!$A:$A,K$2,[1]Racers!$G:$G,"="&amp;LARGE(IF([1]Racers!$E:$E=$A47,IF([1]Racers!$A:$A=K$2,[1]Racers!$G:$G)),3))</f>
        <v>0</v>
      </c>
      <c r="L47" s="237">
        <f t="array" aca="1" ref="L47" ca="1">SUMIFS([1]Racers!$G:$G,[1]Racers!$E:$E,$A47,[1]Racers!$A:$A,L$2,[1]Racers!$G:$G,"="&amp;LARGE(IF([1]Racers!$E:$E=$A47,IF([1]Racers!$A:$A=L$2,[1]Racers!$G:$G)),1))+SUMIFS([1]Racers!$G:$G,[1]Racers!$E:$E,$A47,[1]Racers!$A:$A,L$2,[1]Racers!$G:$G,"="&amp;LARGE(IF([1]Racers!$E:$E=$A47,IF([1]Racers!$A:$A=L$2,[1]Racers!$G:$G)),2))+SUMIFS([1]Racers!$G:$G,[1]Racers!$E:$E,$A47,[1]Racers!$A:$A,L$2,[1]Racers!$G:$G,"="&amp;LARGE(IF([1]Racers!$E:$E=$A47,IF([1]Racers!$A:$A=L$2,[1]Racers!$G:$G)),3))</f>
        <v>0</v>
      </c>
    </row>
    <row r="48" spans="1:12" x14ac:dyDescent="0.25">
      <c r="A48" s="235" t="s">
        <v>886</v>
      </c>
      <c r="B48" s="235">
        <f t="shared" ca="1" si="2"/>
        <v>35</v>
      </c>
      <c r="C48" s="236">
        <f t="shared" ca="1" si="1"/>
        <v>0</v>
      </c>
      <c r="D48" s="237">
        <f t="array" aca="1" ref="D48" ca="1">SUMIFS([1]Racers!$G:$G,[1]Racers!$E:$E,$A48,[1]Racers!$A:$A,D$2,[1]Racers!$G:$G,"="&amp;LARGE(IF([1]Racers!$E:$E=$A48,IF([1]Racers!$A:$A=D$2,[1]Racers!$G:$G)),1))+SUMIFS([1]Racers!$G:$G,[1]Racers!$E:$E,$A48,[1]Racers!$A:$A,D$2,[1]Racers!$G:$G,"="&amp;LARGE(IF([1]Racers!$E:$E=$A48,IF([1]Racers!$A:$A=D$2,[1]Racers!$G:$G)),2))+SUMIFS([1]Racers!$G:$G,[1]Racers!$E:$E,$A48,[1]Racers!$A:$A,D$2,[1]Racers!$G:$G,"="&amp;LARGE(IF([1]Racers!$E:$E=$A48,IF([1]Racers!$A:$A=D$2,[1]Racers!$G:$G)),3))</f>
        <v>0</v>
      </c>
      <c r="E48" s="237">
        <f t="array" aca="1" ref="E48" ca="1">SUMIFS([1]Racers!$G:$G,[1]Racers!$E:$E,$A48,[1]Racers!$A:$A,E$2,[1]Racers!$G:$G,"="&amp;LARGE(IF([1]Racers!$E:$E=$A48,IF([1]Racers!$A:$A=E$2,[1]Racers!$G:$G)),1))+SUMIFS([1]Racers!$G:$G,[1]Racers!$E:$E,$A48,[1]Racers!$A:$A,E$2,[1]Racers!$G:$G,"="&amp;LARGE(IF([1]Racers!$E:$E=$A48,IF([1]Racers!$A:$A=E$2,[1]Racers!$G:$G)),2))+SUMIFS([1]Racers!$G:$G,[1]Racers!$E:$E,$A48,[1]Racers!$A:$A,E$2,[1]Racers!$G:$G,"="&amp;LARGE(IF([1]Racers!$E:$E=$A48,IF([1]Racers!$A:$A=E$2,[1]Racers!$G:$G)),3))</f>
        <v>0</v>
      </c>
      <c r="F48" s="237">
        <f t="array" aca="1" ref="F48" ca="1">SUMIFS([1]Racers!$G:$G,[1]Racers!$E:$E,$A48,[1]Racers!$A:$A,F$2,[1]Racers!$G:$G,"="&amp;LARGE(IF([1]Racers!$E:$E=$A48,IF([1]Racers!$A:$A=F$2,[1]Racers!$G:$G)),1))+SUMIFS([1]Racers!$G:$G,[1]Racers!$E:$E,$A48,[1]Racers!$A:$A,F$2,[1]Racers!$G:$G,"="&amp;LARGE(IF([1]Racers!$E:$E=$A48,IF([1]Racers!$A:$A=F$2,[1]Racers!$G:$G)),2))+SUMIFS([1]Racers!$G:$G,[1]Racers!$E:$E,$A48,[1]Racers!$A:$A,F$2,[1]Racers!$G:$G,"="&amp;LARGE(IF([1]Racers!$E:$E=$A48,IF([1]Racers!$A:$A=F$2,[1]Racers!$G:$G)),3))</f>
        <v>0</v>
      </c>
      <c r="G48" s="237">
        <f t="array" aca="1" ref="G48" ca="1">SUMIFS([1]Racers!$G:$G,[1]Racers!$E:$E,$A48,[1]Racers!$A:$A,G$2,[1]Racers!$G:$G,"="&amp;LARGE(IF([1]Racers!$E:$E=$A48,IF([1]Racers!$A:$A=G$2,[1]Racers!$G:$G)),1))+SUMIFS([1]Racers!$G:$G,[1]Racers!$E:$E,$A48,[1]Racers!$A:$A,G$2,[1]Racers!$G:$G,"="&amp;LARGE(IF([1]Racers!$E:$E=$A48,IF([1]Racers!$A:$A=G$2,[1]Racers!$G:$G)),2))+SUMIFS([1]Racers!$G:$G,[1]Racers!$E:$E,$A48,[1]Racers!$A:$A,G$2,[1]Racers!$G:$G,"="&amp;LARGE(IF([1]Racers!$E:$E=$A48,IF([1]Racers!$A:$A=G$2,[1]Racers!$G:$G)),3))</f>
        <v>0</v>
      </c>
      <c r="H48" s="237">
        <f t="array" aca="1" ref="H48" ca="1">SUMIFS([1]Racers!$G:$G,[1]Racers!$E:$E,$A48,[1]Racers!$A:$A,H$2,[1]Racers!$G:$G,"="&amp;LARGE(IF([1]Racers!$E:$E=$A48,IF([1]Racers!$A:$A=H$2,[1]Racers!$G:$G)),1))+SUMIFS([1]Racers!$G:$G,[1]Racers!$E:$E,$A48,[1]Racers!$A:$A,H$2,[1]Racers!$G:$G,"="&amp;LARGE(IF([1]Racers!$E:$E=$A48,IF([1]Racers!$A:$A=H$2,[1]Racers!$G:$G)),2))+SUMIFS([1]Racers!$G:$G,[1]Racers!$E:$E,$A48,[1]Racers!$A:$A,H$2,[1]Racers!$G:$G,"="&amp;LARGE(IF([1]Racers!$E:$E=$A48,IF([1]Racers!$A:$A=H$2,[1]Racers!$G:$G)),3))</f>
        <v>0</v>
      </c>
      <c r="I48" s="237">
        <f t="array" aca="1" ref="I48" ca="1">SUMIFS([1]Racers!$G:$G,[1]Racers!$E:$E,$A48,[1]Racers!$A:$A,I$2,[1]Racers!$G:$G,"="&amp;LARGE(IF([1]Racers!$E:$E=$A48,IF([1]Racers!$A:$A=I$2,[1]Racers!$G:$G)),1))+SUMIFS([1]Racers!$G:$G,[1]Racers!$E:$E,$A48,[1]Racers!$A:$A,I$2,[1]Racers!$G:$G,"="&amp;LARGE(IF([1]Racers!$E:$E=$A48,IF([1]Racers!$A:$A=I$2,[1]Racers!$G:$G)),2))+SUMIFS([1]Racers!$G:$G,[1]Racers!$E:$E,$A48,[1]Racers!$A:$A,I$2,[1]Racers!$G:$G,"="&amp;LARGE(IF([1]Racers!$E:$E=$A48,IF([1]Racers!$A:$A=I$2,[1]Racers!$G:$G)),3))</f>
        <v>0</v>
      </c>
      <c r="J48" s="237">
        <f t="array" aca="1" ref="J48" ca="1">SUMIFS([1]Racers!$G:$G,[1]Racers!$E:$E,$A48,[1]Racers!$A:$A,J$2,[1]Racers!$G:$G,"="&amp;LARGE(IF([1]Racers!$E:$E=$A48,IF([1]Racers!$A:$A=J$2,[1]Racers!$G:$G)),1))+SUMIFS([1]Racers!$G:$G,[1]Racers!$E:$E,$A48,[1]Racers!$A:$A,J$2,[1]Racers!$G:$G,"="&amp;LARGE(IF([1]Racers!$E:$E=$A48,IF([1]Racers!$A:$A=J$2,[1]Racers!$G:$G)),2))+SUMIFS([1]Racers!$G:$G,[1]Racers!$E:$E,$A48,[1]Racers!$A:$A,J$2,[1]Racers!$G:$G,"="&amp;LARGE(IF([1]Racers!$E:$E=$A48,IF([1]Racers!$A:$A=J$2,[1]Racers!$G:$G)),3))</f>
        <v>0</v>
      </c>
      <c r="K48" s="237">
        <f t="array" aca="1" ref="K48" ca="1">SUMIFS([1]Racers!$G:$G,[1]Racers!$E:$E,$A48,[1]Racers!$A:$A,K$2,[1]Racers!$G:$G,"="&amp;LARGE(IF([1]Racers!$E:$E=$A48,IF([1]Racers!$A:$A=K$2,[1]Racers!$G:$G)),1))+SUMIFS([1]Racers!$G:$G,[1]Racers!$E:$E,$A48,[1]Racers!$A:$A,K$2,[1]Racers!$G:$G,"="&amp;LARGE(IF([1]Racers!$E:$E=$A48,IF([1]Racers!$A:$A=K$2,[1]Racers!$G:$G)),2))+SUMIFS([1]Racers!$G:$G,[1]Racers!$E:$E,$A48,[1]Racers!$A:$A,K$2,[1]Racers!$G:$G,"="&amp;LARGE(IF([1]Racers!$E:$E=$A48,IF([1]Racers!$A:$A=K$2,[1]Racers!$G:$G)),3))</f>
        <v>0</v>
      </c>
      <c r="L48" s="237">
        <f t="array" aca="1" ref="L48" ca="1">SUMIFS([1]Racers!$G:$G,[1]Racers!$E:$E,$A48,[1]Racers!$A:$A,L$2,[1]Racers!$G:$G,"="&amp;LARGE(IF([1]Racers!$E:$E=$A48,IF([1]Racers!$A:$A=L$2,[1]Racers!$G:$G)),1))+SUMIFS([1]Racers!$G:$G,[1]Racers!$E:$E,$A48,[1]Racers!$A:$A,L$2,[1]Racers!$G:$G,"="&amp;LARGE(IF([1]Racers!$E:$E=$A48,IF([1]Racers!$A:$A=L$2,[1]Racers!$G:$G)),2))+SUMIFS([1]Racers!$G:$G,[1]Racers!$E:$E,$A48,[1]Racers!$A:$A,L$2,[1]Racers!$G:$G,"="&amp;LARGE(IF([1]Racers!$E:$E=$A48,IF([1]Racers!$A:$A=L$2,[1]Racers!$G:$G)),3))</f>
        <v>0</v>
      </c>
    </row>
    <row r="49" spans="1:12" x14ac:dyDescent="0.25">
      <c r="A49" s="238" t="s">
        <v>461</v>
      </c>
      <c r="B49" s="238">
        <f t="shared" ca="1" si="2"/>
        <v>35</v>
      </c>
      <c r="C49" s="239">
        <f t="shared" ca="1" si="1"/>
        <v>0</v>
      </c>
      <c r="D49" s="237">
        <f t="array" aca="1" ref="D49" ca="1">SUMIFS([1]Racers!$G:$G,[1]Racers!$E:$E,$A49,[1]Racers!$A:$A,D$2,[1]Racers!$G:$G,"="&amp;LARGE(IF([1]Racers!$E:$E=$A49,IF([1]Racers!$A:$A=D$2,[1]Racers!$G:$G)),1))+SUMIFS([1]Racers!$G:$G,[1]Racers!$E:$E,$A49,[1]Racers!$A:$A,D$2,[1]Racers!$G:$G,"="&amp;LARGE(IF([1]Racers!$E:$E=$A49,IF([1]Racers!$A:$A=D$2,[1]Racers!$G:$G)),2))+SUMIFS([1]Racers!$G:$G,[1]Racers!$E:$E,$A49,[1]Racers!$A:$A,D$2,[1]Racers!$G:$G,"="&amp;LARGE(IF([1]Racers!$E:$E=$A49,IF([1]Racers!$A:$A=D$2,[1]Racers!$G:$G)),3))</f>
        <v>0</v>
      </c>
      <c r="E49" s="237">
        <f t="array" aca="1" ref="E49" ca="1">SUMIFS([1]Racers!$G:$G,[1]Racers!$E:$E,$A49,[1]Racers!$A:$A,E$2,[1]Racers!$G:$G,"="&amp;LARGE(IF([1]Racers!$E:$E=$A49,IF([1]Racers!$A:$A=E$2,[1]Racers!$G:$G)),1))+SUMIFS([1]Racers!$G:$G,[1]Racers!$E:$E,$A49,[1]Racers!$A:$A,E$2,[1]Racers!$G:$G,"="&amp;LARGE(IF([1]Racers!$E:$E=$A49,IF([1]Racers!$A:$A=E$2,[1]Racers!$G:$G)),2))+SUMIFS([1]Racers!$G:$G,[1]Racers!$E:$E,$A49,[1]Racers!$A:$A,E$2,[1]Racers!$G:$G,"="&amp;LARGE(IF([1]Racers!$E:$E=$A49,IF([1]Racers!$A:$A=E$2,[1]Racers!$G:$G)),3))</f>
        <v>0</v>
      </c>
      <c r="F49" s="237">
        <f t="array" aca="1" ref="F49" ca="1">SUMIFS([1]Racers!$G:$G,[1]Racers!$E:$E,$A49,[1]Racers!$A:$A,F$2,[1]Racers!$G:$G,"="&amp;LARGE(IF([1]Racers!$E:$E=$A49,IF([1]Racers!$A:$A=F$2,[1]Racers!$G:$G)),1))+SUMIFS([1]Racers!$G:$G,[1]Racers!$E:$E,$A49,[1]Racers!$A:$A,F$2,[1]Racers!$G:$G,"="&amp;LARGE(IF([1]Racers!$E:$E=$A49,IF([1]Racers!$A:$A=F$2,[1]Racers!$G:$G)),2))+SUMIFS([1]Racers!$G:$G,[1]Racers!$E:$E,$A49,[1]Racers!$A:$A,F$2,[1]Racers!$G:$G,"="&amp;LARGE(IF([1]Racers!$E:$E=$A49,IF([1]Racers!$A:$A=F$2,[1]Racers!$G:$G)),3))</f>
        <v>0</v>
      </c>
      <c r="G49" s="237">
        <f t="array" aca="1" ref="G49" ca="1">SUMIFS([1]Racers!$G:$G,[1]Racers!$E:$E,$A49,[1]Racers!$A:$A,G$2,[1]Racers!$G:$G,"="&amp;LARGE(IF([1]Racers!$E:$E=$A49,IF([1]Racers!$A:$A=G$2,[1]Racers!$G:$G)),1))+SUMIFS([1]Racers!$G:$G,[1]Racers!$E:$E,$A49,[1]Racers!$A:$A,G$2,[1]Racers!$G:$G,"="&amp;LARGE(IF([1]Racers!$E:$E=$A49,IF([1]Racers!$A:$A=G$2,[1]Racers!$G:$G)),2))+SUMIFS([1]Racers!$G:$G,[1]Racers!$E:$E,$A49,[1]Racers!$A:$A,G$2,[1]Racers!$G:$G,"="&amp;LARGE(IF([1]Racers!$E:$E=$A49,IF([1]Racers!$A:$A=G$2,[1]Racers!$G:$G)),3))</f>
        <v>0</v>
      </c>
      <c r="H49" s="237">
        <f t="array" aca="1" ref="H49" ca="1">SUMIFS([1]Racers!$G:$G,[1]Racers!$E:$E,$A49,[1]Racers!$A:$A,H$2,[1]Racers!$G:$G,"="&amp;LARGE(IF([1]Racers!$E:$E=$A49,IF([1]Racers!$A:$A=H$2,[1]Racers!$G:$G)),1))+SUMIFS([1]Racers!$G:$G,[1]Racers!$E:$E,$A49,[1]Racers!$A:$A,H$2,[1]Racers!$G:$G,"="&amp;LARGE(IF([1]Racers!$E:$E=$A49,IF([1]Racers!$A:$A=H$2,[1]Racers!$G:$G)),2))+SUMIFS([1]Racers!$G:$G,[1]Racers!$E:$E,$A49,[1]Racers!$A:$A,H$2,[1]Racers!$G:$G,"="&amp;LARGE(IF([1]Racers!$E:$E=$A49,IF([1]Racers!$A:$A=H$2,[1]Racers!$G:$G)),3))</f>
        <v>0</v>
      </c>
      <c r="I49" s="237">
        <f t="array" aca="1" ref="I49" ca="1">SUMIFS([1]Racers!$G:$G,[1]Racers!$E:$E,$A49,[1]Racers!$A:$A,I$2,[1]Racers!$G:$G,"="&amp;LARGE(IF([1]Racers!$E:$E=$A49,IF([1]Racers!$A:$A=I$2,[1]Racers!$G:$G)),1))+SUMIFS([1]Racers!$G:$G,[1]Racers!$E:$E,$A49,[1]Racers!$A:$A,I$2,[1]Racers!$G:$G,"="&amp;LARGE(IF([1]Racers!$E:$E=$A49,IF([1]Racers!$A:$A=I$2,[1]Racers!$G:$G)),2))+SUMIFS([1]Racers!$G:$G,[1]Racers!$E:$E,$A49,[1]Racers!$A:$A,I$2,[1]Racers!$G:$G,"="&amp;LARGE(IF([1]Racers!$E:$E=$A49,IF([1]Racers!$A:$A=I$2,[1]Racers!$G:$G)),3))</f>
        <v>0</v>
      </c>
      <c r="J49" s="237">
        <f t="array" aca="1" ref="J49" ca="1">SUMIFS([1]Racers!$G:$G,[1]Racers!$E:$E,$A49,[1]Racers!$A:$A,J$2,[1]Racers!$G:$G,"="&amp;LARGE(IF([1]Racers!$E:$E=$A49,IF([1]Racers!$A:$A=J$2,[1]Racers!$G:$G)),1))+SUMIFS([1]Racers!$G:$G,[1]Racers!$E:$E,$A49,[1]Racers!$A:$A,J$2,[1]Racers!$G:$G,"="&amp;LARGE(IF([1]Racers!$E:$E=$A49,IF([1]Racers!$A:$A=J$2,[1]Racers!$G:$G)),2))+SUMIFS([1]Racers!$G:$G,[1]Racers!$E:$E,$A49,[1]Racers!$A:$A,J$2,[1]Racers!$G:$G,"="&amp;LARGE(IF([1]Racers!$E:$E=$A49,IF([1]Racers!$A:$A=J$2,[1]Racers!$G:$G)),3))</f>
        <v>0</v>
      </c>
      <c r="K49" s="237">
        <f t="array" aca="1" ref="K49" ca="1">SUMIFS([1]Racers!$G:$G,[1]Racers!$E:$E,$A49,[1]Racers!$A:$A,K$2,[1]Racers!$G:$G,"="&amp;LARGE(IF([1]Racers!$E:$E=$A49,IF([1]Racers!$A:$A=K$2,[1]Racers!$G:$G)),1))+SUMIFS([1]Racers!$G:$G,[1]Racers!$E:$E,$A49,[1]Racers!$A:$A,K$2,[1]Racers!$G:$G,"="&amp;LARGE(IF([1]Racers!$E:$E=$A49,IF([1]Racers!$A:$A=K$2,[1]Racers!$G:$G)),2))+SUMIFS([1]Racers!$G:$G,[1]Racers!$E:$E,$A49,[1]Racers!$A:$A,K$2,[1]Racers!$G:$G,"="&amp;LARGE(IF([1]Racers!$E:$E=$A49,IF([1]Racers!$A:$A=K$2,[1]Racers!$G:$G)),3))</f>
        <v>0</v>
      </c>
      <c r="L49" s="237">
        <f t="array" aca="1" ref="L49" ca="1">SUMIFS([1]Racers!$G:$G,[1]Racers!$E:$E,$A49,[1]Racers!$A:$A,L$2,[1]Racers!$G:$G,"="&amp;LARGE(IF([1]Racers!$E:$E=$A49,IF([1]Racers!$A:$A=L$2,[1]Racers!$G:$G)),1))+SUMIFS([1]Racers!$G:$G,[1]Racers!$E:$E,$A49,[1]Racers!$A:$A,L$2,[1]Racers!$G:$G,"="&amp;LARGE(IF([1]Racers!$E:$E=$A49,IF([1]Racers!$A:$A=L$2,[1]Racers!$G:$G)),2))+SUMIFS([1]Racers!$G:$G,[1]Racers!$E:$E,$A49,[1]Racers!$A:$A,L$2,[1]Racers!$G:$G,"="&amp;LARGE(IF([1]Racers!$E:$E=$A49,IF([1]Racers!$A:$A=L$2,[1]Racers!$G:$G)),3))</f>
        <v>0</v>
      </c>
    </row>
    <row r="50" spans="1:12" x14ac:dyDescent="0.25">
      <c r="A50" s="235" t="s">
        <v>488</v>
      </c>
      <c r="B50" s="235">
        <f t="shared" ca="1" si="2"/>
        <v>35</v>
      </c>
      <c r="C50" s="236">
        <f t="shared" ca="1" si="1"/>
        <v>0</v>
      </c>
      <c r="D50" s="237">
        <f t="array" aca="1" ref="D50" ca="1">SUMIFS([1]Racers!$G:$G,[1]Racers!$E:$E,$A50,[1]Racers!$A:$A,D$2,[1]Racers!$G:$G,"="&amp;LARGE(IF([1]Racers!$E:$E=$A50,IF([1]Racers!$A:$A=D$2,[1]Racers!$G:$G)),1))+SUMIFS([1]Racers!$G:$G,[1]Racers!$E:$E,$A50,[1]Racers!$A:$A,D$2,[1]Racers!$G:$G,"="&amp;LARGE(IF([1]Racers!$E:$E=$A50,IF([1]Racers!$A:$A=D$2,[1]Racers!$G:$G)),2))+SUMIFS([1]Racers!$G:$G,[1]Racers!$E:$E,$A50,[1]Racers!$A:$A,D$2,[1]Racers!$G:$G,"="&amp;LARGE(IF([1]Racers!$E:$E=$A50,IF([1]Racers!$A:$A=D$2,[1]Racers!$G:$G)),3))</f>
        <v>0</v>
      </c>
      <c r="E50" s="237">
        <f t="array" aca="1" ref="E50" ca="1">SUMIFS([1]Racers!$G:$G,[1]Racers!$E:$E,$A50,[1]Racers!$A:$A,E$2,[1]Racers!$G:$G,"="&amp;LARGE(IF([1]Racers!$E:$E=$A50,IF([1]Racers!$A:$A=E$2,[1]Racers!$G:$G)),1))+SUMIFS([1]Racers!$G:$G,[1]Racers!$E:$E,$A50,[1]Racers!$A:$A,E$2,[1]Racers!$G:$G,"="&amp;LARGE(IF([1]Racers!$E:$E=$A50,IF([1]Racers!$A:$A=E$2,[1]Racers!$G:$G)),2))+SUMIFS([1]Racers!$G:$G,[1]Racers!$E:$E,$A50,[1]Racers!$A:$A,E$2,[1]Racers!$G:$G,"="&amp;LARGE(IF([1]Racers!$E:$E=$A50,IF([1]Racers!$A:$A=E$2,[1]Racers!$G:$G)),3))</f>
        <v>0</v>
      </c>
      <c r="F50" s="237">
        <f t="array" aca="1" ref="F50" ca="1">SUMIFS([1]Racers!$G:$G,[1]Racers!$E:$E,$A50,[1]Racers!$A:$A,F$2,[1]Racers!$G:$G,"="&amp;LARGE(IF([1]Racers!$E:$E=$A50,IF([1]Racers!$A:$A=F$2,[1]Racers!$G:$G)),1))+SUMIFS([1]Racers!$G:$G,[1]Racers!$E:$E,$A50,[1]Racers!$A:$A,F$2,[1]Racers!$G:$G,"="&amp;LARGE(IF([1]Racers!$E:$E=$A50,IF([1]Racers!$A:$A=F$2,[1]Racers!$G:$G)),2))+SUMIFS([1]Racers!$G:$G,[1]Racers!$E:$E,$A50,[1]Racers!$A:$A,F$2,[1]Racers!$G:$G,"="&amp;LARGE(IF([1]Racers!$E:$E=$A50,IF([1]Racers!$A:$A=F$2,[1]Racers!$G:$G)),3))</f>
        <v>0</v>
      </c>
      <c r="G50" s="237">
        <f t="array" aca="1" ref="G50" ca="1">SUMIFS([1]Racers!$G:$G,[1]Racers!$E:$E,$A50,[1]Racers!$A:$A,G$2,[1]Racers!$G:$G,"="&amp;LARGE(IF([1]Racers!$E:$E=$A50,IF([1]Racers!$A:$A=G$2,[1]Racers!$G:$G)),1))+SUMIFS([1]Racers!$G:$G,[1]Racers!$E:$E,$A50,[1]Racers!$A:$A,G$2,[1]Racers!$G:$G,"="&amp;LARGE(IF([1]Racers!$E:$E=$A50,IF([1]Racers!$A:$A=G$2,[1]Racers!$G:$G)),2))+SUMIFS([1]Racers!$G:$G,[1]Racers!$E:$E,$A50,[1]Racers!$A:$A,G$2,[1]Racers!$G:$G,"="&amp;LARGE(IF([1]Racers!$E:$E=$A50,IF([1]Racers!$A:$A=G$2,[1]Racers!$G:$G)),3))</f>
        <v>0</v>
      </c>
      <c r="H50" s="237">
        <f t="array" aca="1" ref="H50" ca="1">SUMIFS([1]Racers!$G:$G,[1]Racers!$E:$E,$A50,[1]Racers!$A:$A,H$2,[1]Racers!$G:$G,"="&amp;LARGE(IF([1]Racers!$E:$E=$A50,IF([1]Racers!$A:$A=H$2,[1]Racers!$G:$G)),1))+SUMIFS([1]Racers!$G:$G,[1]Racers!$E:$E,$A50,[1]Racers!$A:$A,H$2,[1]Racers!$G:$G,"="&amp;LARGE(IF([1]Racers!$E:$E=$A50,IF([1]Racers!$A:$A=H$2,[1]Racers!$G:$G)),2))+SUMIFS([1]Racers!$G:$G,[1]Racers!$E:$E,$A50,[1]Racers!$A:$A,H$2,[1]Racers!$G:$G,"="&amp;LARGE(IF([1]Racers!$E:$E=$A50,IF([1]Racers!$A:$A=H$2,[1]Racers!$G:$G)),3))</f>
        <v>0</v>
      </c>
      <c r="I50" s="237">
        <f t="array" aca="1" ref="I50" ca="1">SUMIFS([1]Racers!$G:$G,[1]Racers!$E:$E,$A50,[1]Racers!$A:$A,I$2,[1]Racers!$G:$G,"="&amp;LARGE(IF([1]Racers!$E:$E=$A50,IF([1]Racers!$A:$A=I$2,[1]Racers!$G:$G)),1))+SUMIFS([1]Racers!$G:$G,[1]Racers!$E:$E,$A50,[1]Racers!$A:$A,I$2,[1]Racers!$G:$G,"="&amp;LARGE(IF([1]Racers!$E:$E=$A50,IF([1]Racers!$A:$A=I$2,[1]Racers!$G:$G)),2))+SUMIFS([1]Racers!$G:$G,[1]Racers!$E:$E,$A50,[1]Racers!$A:$A,I$2,[1]Racers!$G:$G,"="&amp;LARGE(IF([1]Racers!$E:$E=$A50,IF([1]Racers!$A:$A=I$2,[1]Racers!$G:$G)),3))</f>
        <v>0</v>
      </c>
      <c r="J50" s="237">
        <f t="array" aca="1" ref="J50" ca="1">SUMIFS([1]Racers!$G:$G,[1]Racers!$E:$E,$A50,[1]Racers!$A:$A,J$2,[1]Racers!$G:$G,"="&amp;LARGE(IF([1]Racers!$E:$E=$A50,IF([1]Racers!$A:$A=J$2,[1]Racers!$G:$G)),1))+SUMIFS([1]Racers!$G:$G,[1]Racers!$E:$E,$A50,[1]Racers!$A:$A,J$2,[1]Racers!$G:$G,"="&amp;LARGE(IF([1]Racers!$E:$E=$A50,IF([1]Racers!$A:$A=J$2,[1]Racers!$G:$G)),2))+SUMIFS([1]Racers!$G:$G,[1]Racers!$E:$E,$A50,[1]Racers!$A:$A,J$2,[1]Racers!$G:$G,"="&amp;LARGE(IF([1]Racers!$E:$E=$A50,IF([1]Racers!$A:$A=J$2,[1]Racers!$G:$G)),3))</f>
        <v>0</v>
      </c>
      <c r="K50" s="237">
        <f t="array" aca="1" ref="K50" ca="1">SUMIFS([1]Racers!$G:$G,[1]Racers!$E:$E,$A50,[1]Racers!$A:$A,K$2,[1]Racers!$G:$G,"="&amp;LARGE(IF([1]Racers!$E:$E=$A50,IF([1]Racers!$A:$A=K$2,[1]Racers!$G:$G)),1))+SUMIFS([1]Racers!$G:$G,[1]Racers!$E:$E,$A50,[1]Racers!$A:$A,K$2,[1]Racers!$G:$G,"="&amp;LARGE(IF([1]Racers!$E:$E=$A50,IF([1]Racers!$A:$A=K$2,[1]Racers!$G:$G)),2))+SUMIFS([1]Racers!$G:$G,[1]Racers!$E:$E,$A50,[1]Racers!$A:$A,K$2,[1]Racers!$G:$G,"="&amp;LARGE(IF([1]Racers!$E:$E=$A50,IF([1]Racers!$A:$A=K$2,[1]Racers!$G:$G)),3))</f>
        <v>0</v>
      </c>
      <c r="L50" s="237">
        <f t="array" aca="1" ref="L50" ca="1">SUMIFS([1]Racers!$G:$G,[1]Racers!$E:$E,$A50,[1]Racers!$A:$A,L$2,[1]Racers!$G:$G,"="&amp;LARGE(IF([1]Racers!$E:$E=$A50,IF([1]Racers!$A:$A=L$2,[1]Racers!$G:$G)),1))+SUMIFS([1]Racers!$G:$G,[1]Racers!$E:$E,$A50,[1]Racers!$A:$A,L$2,[1]Racers!$G:$G,"="&amp;LARGE(IF([1]Racers!$E:$E=$A50,IF([1]Racers!$A:$A=L$2,[1]Racers!$G:$G)),2))+SUMIFS([1]Racers!$G:$G,[1]Racers!$E:$E,$A50,[1]Racers!$A:$A,L$2,[1]Racers!$G:$G,"="&amp;LARGE(IF([1]Racers!$E:$E=$A50,IF([1]Racers!$A:$A=L$2,[1]Racers!$G:$G)),3))</f>
        <v>0</v>
      </c>
    </row>
    <row r="51" spans="1:12" x14ac:dyDescent="0.25">
      <c r="A51" s="238" t="s">
        <v>145</v>
      </c>
      <c r="B51" s="238">
        <f t="shared" ca="1" si="2"/>
        <v>35</v>
      </c>
      <c r="C51" s="239">
        <f t="shared" ca="1" si="1"/>
        <v>0</v>
      </c>
      <c r="D51" s="237">
        <f t="array" aca="1" ref="D51" ca="1">SUMIFS([1]Racers!$G:$G,[1]Racers!$E:$E,$A51,[1]Racers!$A:$A,D$2,[1]Racers!$G:$G,"="&amp;LARGE(IF([1]Racers!$E:$E=$A51,IF([1]Racers!$A:$A=D$2,[1]Racers!$G:$G)),1))+SUMIFS([1]Racers!$G:$G,[1]Racers!$E:$E,$A51,[1]Racers!$A:$A,D$2,[1]Racers!$G:$G,"="&amp;LARGE(IF([1]Racers!$E:$E=$A51,IF([1]Racers!$A:$A=D$2,[1]Racers!$G:$G)),2))+SUMIFS([1]Racers!$G:$G,[1]Racers!$E:$E,$A51,[1]Racers!$A:$A,D$2,[1]Racers!$G:$G,"="&amp;LARGE(IF([1]Racers!$E:$E=$A51,IF([1]Racers!$A:$A=D$2,[1]Racers!$G:$G)),3))</f>
        <v>0</v>
      </c>
      <c r="E51" s="237">
        <f t="array" aca="1" ref="E51" ca="1">SUMIFS([1]Racers!$G:$G,[1]Racers!$E:$E,$A51,[1]Racers!$A:$A,E$2,[1]Racers!$G:$G,"="&amp;LARGE(IF([1]Racers!$E:$E=$A51,IF([1]Racers!$A:$A=E$2,[1]Racers!$G:$G)),1))+SUMIFS([1]Racers!$G:$G,[1]Racers!$E:$E,$A51,[1]Racers!$A:$A,E$2,[1]Racers!$G:$G,"="&amp;LARGE(IF([1]Racers!$E:$E=$A51,IF([1]Racers!$A:$A=E$2,[1]Racers!$G:$G)),2))+SUMIFS([1]Racers!$G:$G,[1]Racers!$E:$E,$A51,[1]Racers!$A:$A,E$2,[1]Racers!$G:$G,"="&amp;LARGE(IF([1]Racers!$E:$E=$A51,IF([1]Racers!$A:$A=E$2,[1]Racers!$G:$G)),3))</f>
        <v>0</v>
      </c>
      <c r="F51" s="237">
        <f t="array" aca="1" ref="F51" ca="1">SUMIFS([1]Racers!$G:$G,[1]Racers!$E:$E,$A51,[1]Racers!$A:$A,F$2,[1]Racers!$G:$G,"="&amp;LARGE(IF([1]Racers!$E:$E=$A51,IF([1]Racers!$A:$A=F$2,[1]Racers!$G:$G)),1))+SUMIFS([1]Racers!$G:$G,[1]Racers!$E:$E,$A51,[1]Racers!$A:$A,F$2,[1]Racers!$G:$G,"="&amp;LARGE(IF([1]Racers!$E:$E=$A51,IF([1]Racers!$A:$A=F$2,[1]Racers!$G:$G)),2))+SUMIFS([1]Racers!$G:$G,[1]Racers!$E:$E,$A51,[1]Racers!$A:$A,F$2,[1]Racers!$G:$G,"="&amp;LARGE(IF([1]Racers!$E:$E=$A51,IF([1]Racers!$A:$A=F$2,[1]Racers!$G:$G)),3))</f>
        <v>0</v>
      </c>
      <c r="G51" s="237">
        <f t="array" aca="1" ref="G51" ca="1">SUMIFS([1]Racers!$G:$G,[1]Racers!$E:$E,$A51,[1]Racers!$A:$A,G$2,[1]Racers!$G:$G,"="&amp;LARGE(IF([1]Racers!$E:$E=$A51,IF([1]Racers!$A:$A=G$2,[1]Racers!$G:$G)),1))+SUMIFS([1]Racers!$G:$G,[1]Racers!$E:$E,$A51,[1]Racers!$A:$A,G$2,[1]Racers!$G:$G,"="&amp;LARGE(IF([1]Racers!$E:$E=$A51,IF([1]Racers!$A:$A=G$2,[1]Racers!$G:$G)),2))+SUMIFS([1]Racers!$G:$G,[1]Racers!$E:$E,$A51,[1]Racers!$A:$A,G$2,[1]Racers!$G:$G,"="&amp;LARGE(IF([1]Racers!$E:$E=$A51,IF([1]Racers!$A:$A=G$2,[1]Racers!$G:$G)),3))</f>
        <v>0</v>
      </c>
      <c r="H51" s="237">
        <f t="array" aca="1" ref="H51" ca="1">SUMIFS([1]Racers!$G:$G,[1]Racers!$E:$E,$A51,[1]Racers!$A:$A,H$2,[1]Racers!$G:$G,"="&amp;LARGE(IF([1]Racers!$E:$E=$A51,IF([1]Racers!$A:$A=H$2,[1]Racers!$G:$G)),1))+SUMIFS([1]Racers!$G:$G,[1]Racers!$E:$E,$A51,[1]Racers!$A:$A,H$2,[1]Racers!$G:$G,"="&amp;LARGE(IF([1]Racers!$E:$E=$A51,IF([1]Racers!$A:$A=H$2,[1]Racers!$G:$G)),2))+SUMIFS([1]Racers!$G:$G,[1]Racers!$E:$E,$A51,[1]Racers!$A:$A,H$2,[1]Racers!$G:$G,"="&amp;LARGE(IF([1]Racers!$E:$E=$A51,IF([1]Racers!$A:$A=H$2,[1]Racers!$G:$G)),3))</f>
        <v>0</v>
      </c>
      <c r="I51" s="237">
        <f t="array" aca="1" ref="I51" ca="1">SUMIFS([1]Racers!$G:$G,[1]Racers!$E:$E,$A51,[1]Racers!$A:$A,I$2,[1]Racers!$G:$G,"="&amp;LARGE(IF([1]Racers!$E:$E=$A51,IF([1]Racers!$A:$A=I$2,[1]Racers!$G:$G)),1))+SUMIFS([1]Racers!$G:$G,[1]Racers!$E:$E,$A51,[1]Racers!$A:$A,I$2,[1]Racers!$G:$G,"="&amp;LARGE(IF([1]Racers!$E:$E=$A51,IF([1]Racers!$A:$A=I$2,[1]Racers!$G:$G)),2))+SUMIFS([1]Racers!$G:$G,[1]Racers!$E:$E,$A51,[1]Racers!$A:$A,I$2,[1]Racers!$G:$G,"="&amp;LARGE(IF([1]Racers!$E:$E=$A51,IF([1]Racers!$A:$A=I$2,[1]Racers!$G:$G)),3))</f>
        <v>0</v>
      </c>
      <c r="J51" s="237">
        <f t="array" aca="1" ref="J51" ca="1">SUMIFS([1]Racers!$G:$G,[1]Racers!$E:$E,$A51,[1]Racers!$A:$A,J$2,[1]Racers!$G:$G,"="&amp;LARGE(IF([1]Racers!$E:$E=$A51,IF([1]Racers!$A:$A=J$2,[1]Racers!$G:$G)),1))+SUMIFS([1]Racers!$G:$G,[1]Racers!$E:$E,$A51,[1]Racers!$A:$A,J$2,[1]Racers!$G:$G,"="&amp;LARGE(IF([1]Racers!$E:$E=$A51,IF([1]Racers!$A:$A=J$2,[1]Racers!$G:$G)),2))+SUMIFS([1]Racers!$G:$G,[1]Racers!$E:$E,$A51,[1]Racers!$A:$A,J$2,[1]Racers!$G:$G,"="&amp;LARGE(IF([1]Racers!$E:$E=$A51,IF([1]Racers!$A:$A=J$2,[1]Racers!$G:$G)),3))</f>
        <v>0</v>
      </c>
      <c r="K51" s="237">
        <f t="array" aca="1" ref="K51" ca="1">SUMIFS([1]Racers!$G:$G,[1]Racers!$E:$E,$A51,[1]Racers!$A:$A,K$2,[1]Racers!$G:$G,"="&amp;LARGE(IF([1]Racers!$E:$E=$A51,IF([1]Racers!$A:$A=K$2,[1]Racers!$G:$G)),1))+SUMIFS([1]Racers!$G:$G,[1]Racers!$E:$E,$A51,[1]Racers!$A:$A,K$2,[1]Racers!$G:$G,"="&amp;LARGE(IF([1]Racers!$E:$E=$A51,IF([1]Racers!$A:$A=K$2,[1]Racers!$G:$G)),2))+SUMIFS([1]Racers!$G:$G,[1]Racers!$E:$E,$A51,[1]Racers!$A:$A,K$2,[1]Racers!$G:$G,"="&amp;LARGE(IF([1]Racers!$E:$E=$A51,IF([1]Racers!$A:$A=K$2,[1]Racers!$G:$G)),3))</f>
        <v>0</v>
      </c>
      <c r="L51" s="237">
        <f t="array" aca="1" ref="L51" ca="1">SUMIFS([1]Racers!$G:$G,[1]Racers!$E:$E,$A51,[1]Racers!$A:$A,L$2,[1]Racers!$G:$G,"="&amp;LARGE(IF([1]Racers!$E:$E=$A51,IF([1]Racers!$A:$A=L$2,[1]Racers!$G:$G)),1))+SUMIFS([1]Racers!$G:$G,[1]Racers!$E:$E,$A51,[1]Racers!$A:$A,L$2,[1]Racers!$G:$G,"="&amp;LARGE(IF([1]Racers!$E:$E=$A51,IF([1]Racers!$A:$A=L$2,[1]Racers!$G:$G)),2))+SUMIFS([1]Racers!$G:$G,[1]Racers!$E:$E,$A51,[1]Racers!$A:$A,L$2,[1]Racers!$G:$G,"="&amp;LARGE(IF([1]Racers!$E:$E=$A51,IF([1]Racers!$A:$A=L$2,[1]Racers!$G:$G)),3))</f>
        <v>0</v>
      </c>
    </row>
    <row r="52" spans="1:12" x14ac:dyDescent="0.25">
      <c r="A52" s="235" t="s">
        <v>67</v>
      </c>
      <c r="B52" s="235">
        <f t="shared" ca="1" si="2"/>
        <v>35</v>
      </c>
      <c r="C52" s="236">
        <f t="shared" ca="1" si="1"/>
        <v>0</v>
      </c>
      <c r="D52" s="237">
        <f t="array" aca="1" ref="D52" ca="1">SUMIFS([1]Racers!$G:$G,[1]Racers!$E:$E,$A52,[1]Racers!$A:$A,D$2,[1]Racers!$G:$G,"="&amp;LARGE(IF([1]Racers!$E:$E=$A52,IF([1]Racers!$A:$A=D$2,[1]Racers!$G:$G)),1))+SUMIFS([1]Racers!$G:$G,[1]Racers!$E:$E,$A52,[1]Racers!$A:$A,D$2,[1]Racers!$G:$G,"="&amp;LARGE(IF([1]Racers!$E:$E=$A52,IF([1]Racers!$A:$A=D$2,[1]Racers!$G:$G)),2))+SUMIFS([1]Racers!$G:$G,[1]Racers!$E:$E,$A52,[1]Racers!$A:$A,D$2,[1]Racers!$G:$G,"="&amp;LARGE(IF([1]Racers!$E:$E=$A52,IF([1]Racers!$A:$A=D$2,[1]Racers!$G:$G)),3))</f>
        <v>0</v>
      </c>
      <c r="E52" s="237">
        <f t="array" aca="1" ref="E52" ca="1">SUMIFS([1]Racers!$G:$G,[1]Racers!$E:$E,$A52,[1]Racers!$A:$A,E$2,[1]Racers!$G:$G,"="&amp;LARGE(IF([1]Racers!$E:$E=$A52,IF([1]Racers!$A:$A=E$2,[1]Racers!$G:$G)),1))+SUMIFS([1]Racers!$G:$G,[1]Racers!$E:$E,$A52,[1]Racers!$A:$A,E$2,[1]Racers!$G:$G,"="&amp;LARGE(IF([1]Racers!$E:$E=$A52,IF([1]Racers!$A:$A=E$2,[1]Racers!$G:$G)),2))+SUMIFS([1]Racers!$G:$G,[1]Racers!$E:$E,$A52,[1]Racers!$A:$A,E$2,[1]Racers!$G:$G,"="&amp;LARGE(IF([1]Racers!$E:$E=$A52,IF([1]Racers!$A:$A=E$2,[1]Racers!$G:$G)),3))</f>
        <v>0</v>
      </c>
      <c r="F52" s="237">
        <f t="array" aca="1" ref="F52" ca="1">SUMIFS([1]Racers!$G:$G,[1]Racers!$E:$E,$A52,[1]Racers!$A:$A,F$2,[1]Racers!$G:$G,"="&amp;LARGE(IF([1]Racers!$E:$E=$A52,IF([1]Racers!$A:$A=F$2,[1]Racers!$G:$G)),1))+SUMIFS([1]Racers!$G:$G,[1]Racers!$E:$E,$A52,[1]Racers!$A:$A,F$2,[1]Racers!$G:$G,"="&amp;LARGE(IF([1]Racers!$E:$E=$A52,IF([1]Racers!$A:$A=F$2,[1]Racers!$G:$G)),2))+SUMIFS([1]Racers!$G:$G,[1]Racers!$E:$E,$A52,[1]Racers!$A:$A,F$2,[1]Racers!$G:$G,"="&amp;LARGE(IF([1]Racers!$E:$E=$A52,IF([1]Racers!$A:$A=F$2,[1]Racers!$G:$G)),3))</f>
        <v>0</v>
      </c>
      <c r="G52" s="237">
        <f t="array" aca="1" ref="G52" ca="1">SUMIFS([1]Racers!$G:$G,[1]Racers!$E:$E,$A52,[1]Racers!$A:$A,G$2,[1]Racers!$G:$G,"="&amp;LARGE(IF([1]Racers!$E:$E=$A52,IF([1]Racers!$A:$A=G$2,[1]Racers!$G:$G)),1))+SUMIFS([1]Racers!$G:$G,[1]Racers!$E:$E,$A52,[1]Racers!$A:$A,G$2,[1]Racers!$G:$G,"="&amp;LARGE(IF([1]Racers!$E:$E=$A52,IF([1]Racers!$A:$A=G$2,[1]Racers!$G:$G)),2))+SUMIFS([1]Racers!$G:$G,[1]Racers!$E:$E,$A52,[1]Racers!$A:$A,G$2,[1]Racers!$G:$G,"="&amp;LARGE(IF([1]Racers!$E:$E=$A52,IF([1]Racers!$A:$A=G$2,[1]Racers!$G:$G)),3))</f>
        <v>0</v>
      </c>
      <c r="H52" s="237">
        <f t="array" aca="1" ref="H52" ca="1">SUMIFS([1]Racers!$G:$G,[1]Racers!$E:$E,$A52,[1]Racers!$A:$A,H$2,[1]Racers!$G:$G,"="&amp;LARGE(IF([1]Racers!$E:$E=$A52,IF([1]Racers!$A:$A=H$2,[1]Racers!$G:$G)),1))+SUMIFS([1]Racers!$G:$G,[1]Racers!$E:$E,$A52,[1]Racers!$A:$A,H$2,[1]Racers!$G:$G,"="&amp;LARGE(IF([1]Racers!$E:$E=$A52,IF([1]Racers!$A:$A=H$2,[1]Racers!$G:$G)),2))+SUMIFS([1]Racers!$G:$G,[1]Racers!$E:$E,$A52,[1]Racers!$A:$A,H$2,[1]Racers!$G:$G,"="&amp;LARGE(IF([1]Racers!$E:$E=$A52,IF([1]Racers!$A:$A=H$2,[1]Racers!$G:$G)),3))</f>
        <v>0</v>
      </c>
      <c r="I52" s="237">
        <f t="array" aca="1" ref="I52" ca="1">SUMIFS([1]Racers!$G:$G,[1]Racers!$E:$E,$A52,[1]Racers!$A:$A,I$2,[1]Racers!$G:$G,"="&amp;LARGE(IF([1]Racers!$E:$E=$A52,IF([1]Racers!$A:$A=I$2,[1]Racers!$G:$G)),1))+SUMIFS([1]Racers!$G:$G,[1]Racers!$E:$E,$A52,[1]Racers!$A:$A,I$2,[1]Racers!$G:$G,"="&amp;LARGE(IF([1]Racers!$E:$E=$A52,IF([1]Racers!$A:$A=I$2,[1]Racers!$G:$G)),2))+SUMIFS([1]Racers!$G:$G,[1]Racers!$E:$E,$A52,[1]Racers!$A:$A,I$2,[1]Racers!$G:$G,"="&amp;LARGE(IF([1]Racers!$E:$E=$A52,IF([1]Racers!$A:$A=I$2,[1]Racers!$G:$G)),3))</f>
        <v>0</v>
      </c>
      <c r="J52" s="237">
        <f t="array" aca="1" ref="J52" ca="1">SUMIFS([1]Racers!$G:$G,[1]Racers!$E:$E,$A52,[1]Racers!$A:$A,J$2,[1]Racers!$G:$G,"="&amp;LARGE(IF([1]Racers!$E:$E=$A52,IF([1]Racers!$A:$A=J$2,[1]Racers!$G:$G)),1))+SUMIFS([1]Racers!$G:$G,[1]Racers!$E:$E,$A52,[1]Racers!$A:$A,J$2,[1]Racers!$G:$G,"="&amp;LARGE(IF([1]Racers!$E:$E=$A52,IF([1]Racers!$A:$A=J$2,[1]Racers!$G:$G)),2))+SUMIFS([1]Racers!$G:$G,[1]Racers!$E:$E,$A52,[1]Racers!$A:$A,J$2,[1]Racers!$G:$G,"="&amp;LARGE(IF([1]Racers!$E:$E=$A52,IF([1]Racers!$A:$A=J$2,[1]Racers!$G:$G)),3))</f>
        <v>0</v>
      </c>
      <c r="K52" s="237">
        <f t="array" aca="1" ref="K52" ca="1">SUMIFS([1]Racers!$G:$G,[1]Racers!$E:$E,$A52,[1]Racers!$A:$A,K$2,[1]Racers!$G:$G,"="&amp;LARGE(IF([1]Racers!$E:$E=$A52,IF([1]Racers!$A:$A=K$2,[1]Racers!$G:$G)),1))+SUMIFS([1]Racers!$G:$G,[1]Racers!$E:$E,$A52,[1]Racers!$A:$A,K$2,[1]Racers!$G:$G,"="&amp;LARGE(IF([1]Racers!$E:$E=$A52,IF([1]Racers!$A:$A=K$2,[1]Racers!$G:$G)),2))+SUMIFS([1]Racers!$G:$G,[1]Racers!$E:$E,$A52,[1]Racers!$A:$A,K$2,[1]Racers!$G:$G,"="&amp;LARGE(IF([1]Racers!$E:$E=$A52,IF([1]Racers!$A:$A=K$2,[1]Racers!$G:$G)),3))</f>
        <v>0</v>
      </c>
      <c r="L52" s="237">
        <f t="array" aca="1" ref="L52" ca="1">SUMIFS([1]Racers!$G:$G,[1]Racers!$E:$E,$A52,[1]Racers!$A:$A,L$2,[1]Racers!$G:$G,"="&amp;LARGE(IF([1]Racers!$E:$E=$A52,IF([1]Racers!$A:$A=L$2,[1]Racers!$G:$G)),1))+SUMIFS([1]Racers!$G:$G,[1]Racers!$E:$E,$A52,[1]Racers!$A:$A,L$2,[1]Racers!$G:$G,"="&amp;LARGE(IF([1]Racers!$E:$E=$A52,IF([1]Racers!$A:$A=L$2,[1]Racers!$G:$G)),2))+SUMIFS([1]Racers!$G:$G,[1]Racers!$E:$E,$A52,[1]Racers!$A:$A,L$2,[1]Racers!$G:$G,"="&amp;LARGE(IF([1]Racers!$E:$E=$A52,IF([1]Racers!$A:$A=L$2,[1]Racers!$G:$G)),3))</f>
        <v>0</v>
      </c>
    </row>
    <row r="53" spans="1:12" x14ac:dyDescent="0.25">
      <c r="A53" s="238" t="s">
        <v>282</v>
      </c>
      <c r="B53" s="238">
        <f t="shared" ca="1" si="2"/>
        <v>35</v>
      </c>
      <c r="C53" s="239">
        <f t="shared" ca="1" si="1"/>
        <v>0</v>
      </c>
      <c r="D53" s="237">
        <f t="array" aca="1" ref="D53" ca="1">SUMIFS([1]Racers!$G:$G,[1]Racers!$E:$E,$A53,[1]Racers!$A:$A,D$2,[1]Racers!$G:$G,"="&amp;LARGE(IF([1]Racers!$E:$E=$A53,IF([1]Racers!$A:$A=D$2,[1]Racers!$G:$G)),1))+SUMIFS([1]Racers!$G:$G,[1]Racers!$E:$E,$A53,[1]Racers!$A:$A,D$2,[1]Racers!$G:$G,"="&amp;LARGE(IF([1]Racers!$E:$E=$A53,IF([1]Racers!$A:$A=D$2,[1]Racers!$G:$G)),2))+SUMIFS([1]Racers!$G:$G,[1]Racers!$E:$E,$A53,[1]Racers!$A:$A,D$2,[1]Racers!$G:$G,"="&amp;LARGE(IF([1]Racers!$E:$E=$A53,IF([1]Racers!$A:$A=D$2,[1]Racers!$G:$G)),3))</f>
        <v>0</v>
      </c>
      <c r="E53" s="237">
        <f t="array" aca="1" ref="E53" ca="1">SUMIFS([1]Racers!$G:$G,[1]Racers!$E:$E,$A53,[1]Racers!$A:$A,E$2,[1]Racers!$G:$G,"="&amp;LARGE(IF([1]Racers!$E:$E=$A53,IF([1]Racers!$A:$A=E$2,[1]Racers!$G:$G)),1))+SUMIFS([1]Racers!$G:$G,[1]Racers!$E:$E,$A53,[1]Racers!$A:$A,E$2,[1]Racers!$G:$G,"="&amp;LARGE(IF([1]Racers!$E:$E=$A53,IF([1]Racers!$A:$A=E$2,[1]Racers!$G:$G)),2))+SUMIFS([1]Racers!$G:$G,[1]Racers!$E:$E,$A53,[1]Racers!$A:$A,E$2,[1]Racers!$G:$G,"="&amp;LARGE(IF([1]Racers!$E:$E=$A53,IF([1]Racers!$A:$A=E$2,[1]Racers!$G:$G)),3))</f>
        <v>0</v>
      </c>
      <c r="F53" s="237">
        <f t="array" aca="1" ref="F53" ca="1">SUMIFS([1]Racers!$G:$G,[1]Racers!$E:$E,$A53,[1]Racers!$A:$A,F$2,[1]Racers!$G:$G,"="&amp;LARGE(IF([1]Racers!$E:$E=$A53,IF([1]Racers!$A:$A=F$2,[1]Racers!$G:$G)),1))+SUMIFS([1]Racers!$G:$G,[1]Racers!$E:$E,$A53,[1]Racers!$A:$A,F$2,[1]Racers!$G:$G,"="&amp;LARGE(IF([1]Racers!$E:$E=$A53,IF([1]Racers!$A:$A=F$2,[1]Racers!$G:$G)),2))+SUMIFS([1]Racers!$G:$G,[1]Racers!$E:$E,$A53,[1]Racers!$A:$A,F$2,[1]Racers!$G:$G,"="&amp;LARGE(IF([1]Racers!$E:$E=$A53,IF([1]Racers!$A:$A=F$2,[1]Racers!$G:$G)),3))</f>
        <v>0</v>
      </c>
      <c r="G53" s="237">
        <f t="array" aca="1" ref="G53" ca="1">SUMIFS([1]Racers!$G:$G,[1]Racers!$E:$E,$A53,[1]Racers!$A:$A,G$2,[1]Racers!$G:$G,"="&amp;LARGE(IF([1]Racers!$E:$E=$A53,IF([1]Racers!$A:$A=G$2,[1]Racers!$G:$G)),1))+SUMIFS([1]Racers!$G:$G,[1]Racers!$E:$E,$A53,[1]Racers!$A:$A,G$2,[1]Racers!$G:$G,"="&amp;LARGE(IF([1]Racers!$E:$E=$A53,IF([1]Racers!$A:$A=G$2,[1]Racers!$G:$G)),2))+SUMIFS([1]Racers!$G:$G,[1]Racers!$E:$E,$A53,[1]Racers!$A:$A,G$2,[1]Racers!$G:$G,"="&amp;LARGE(IF([1]Racers!$E:$E=$A53,IF([1]Racers!$A:$A=G$2,[1]Racers!$G:$G)),3))</f>
        <v>0</v>
      </c>
      <c r="H53" s="237">
        <f t="array" aca="1" ref="H53" ca="1">SUMIFS([1]Racers!$G:$G,[1]Racers!$E:$E,$A53,[1]Racers!$A:$A,H$2,[1]Racers!$G:$G,"="&amp;LARGE(IF([1]Racers!$E:$E=$A53,IF([1]Racers!$A:$A=H$2,[1]Racers!$G:$G)),1))+SUMIFS([1]Racers!$G:$G,[1]Racers!$E:$E,$A53,[1]Racers!$A:$A,H$2,[1]Racers!$G:$G,"="&amp;LARGE(IF([1]Racers!$E:$E=$A53,IF([1]Racers!$A:$A=H$2,[1]Racers!$G:$G)),2))+SUMIFS([1]Racers!$G:$G,[1]Racers!$E:$E,$A53,[1]Racers!$A:$A,H$2,[1]Racers!$G:$G,"="&amp;LARGE(IF([1]Racers!$E:$E=$A53,IF([1]Racers!$A:$A=H$2,[1]Racers!$G:$G)),3))</f>
        <v>0</v>
      </c>
      <c r="I53" s="237">
        <f t="array" aca="1" ref="I53" ca="1">SUMIFS([1]Racers!$G:$G,[1]Racers!$E:$E,$A53,[1]Racers!$A:$A,I$2,[1]Racers!$G:$G,"="&amp;LARGE(IF([1]Racers!$E:$E=$A53,IF([1]Racers!$A:$A=I$2,[1]Racers!$G:$G)),1))+SUMIFS([1]Racers!$G:$G,[1]Racers!$E:$E,$A53,[1]Racers!$A:$A,I$2,[1]Racers!$G:$G,"="&amp;LARGE(IF([1]Racers!$E:$E=$A53,IF([1]Racers!$A:$A=I$2,[1]Racers!$G:$G)),2))+SUMIFS([1]Racers!$G:$G,[1]Racers!$E:$E,$A53,[1]Racers!$A:$A,I$2,[1]Racers!$G:$G,"="&amp;LARGE(IF([1]Racers!$E:$E=$A53,IF([1]Racers!$A:$A=I$2,[1]Racers!$G:$G)),3))</f>
        <v>0</v>
      </c>
      <c r="J53" s="237">
        <f t="array" aca="1" ref="J53" ca="1">SUMIFS([1]Racers!$G:$G,[1]Racers!$E:$E,$A53,[1]Racers!$A:$A,J$2,[1]Racers!$G:$G,"="&amp;LARGE(IF([1]Racers!$E:$E=$A53,IF([1]Racers!$A:$A=J$2,[1]Racers!$G:$G)),1))+SUMIFS([1]Racers!$G:$G,[1]Racers!$E:$E,$A53,[1]Racers!$A:$A,J$2,[1]Racers!$G:$G,"="&amp;LARGE(IF([1]Racers!$E:$E=$A53,IF([1]Racers!$A:$A=J$2,[1]Racers!$G:$G)),2))+SUMIFS([1]Racers!$G:$G,[1]Racers!$E:$E,$A53,[1]Racers!$A:$A,J$2,[1]Racers!$G:$G,"="&amp;LARGE(IF([1]Racers!$E:$E=$A53,IF([1]Racers!$A:$A=J$2,[1]Racers!$G:$G)),3))</f>
        <v>0</v>
      </c>
      <c r="K53" s="237">
        <f t="array" aca="1" ref="K53" ca="1">SUMIFS([1]Racers!$G:$G,[1]Racers!$E:$E,$A53,[1]Racers!$A:$A,K$2,[1]Racers!$G:$G,"="&amp;LARGE(IF([1]Racers!$E:$E=$A53,IF([1]Racers!$A:$A=K$2,[1]Racers!$G:$G)),1))+SUMIFS([1]Racers!$G:$G,[1]Racers!$E:$E,$A53,[1]Racers!$A:$A,K$2,[1]Racers!$G:$G,"="&amp;LARGE(IF([1]Racers!$E:$E=$A53,IF([1]Racers!$A:$A=K$2,[1]Racers!$G:$G)),2))+SUMIFS([1]Racers!$G:$G,[1]Racers!$E:$E,$A53,[1]Racers!$A:$A,K$2,[1]Racers!$G:$G,"="&amp;LARGE(IF([1]Racers!$E:$E=$A53,IF([1]Racers!$A:$A=K$2,[1]Racers!$G:$G)),3))</f>
        <v>0</v>
      </c>
      <c r="L53" s="237">
        <f t="array" aca="1" ref="L53" ca="1">SUMIFS([1]Racers!$G:$G,[1]Racers!$E:$E,$A53,[1]Racers!$A:$A,L$2,[1]Racers!$G:$G,"="&amp;LARGE(IF([1]Racers!$E:$E=$A53,IF([1]Racers!$A:$A=L$2,[1]Racers!$G:$G)),1))+SUMIFS([1]Racers!$G:$G,[1]Racers!$E:$E,$A53,[1]Racers!$A:$A,L$2,[1]Racers!$G:$G,"="&amp;LARGE(IF([1]Racers!$E:$E=$A53,IF([1]Racers!$A:$A=L$2,[1]Racers!$G:$G)),2))+SUMIFS([1]Racers!$G:$G,[1]Racers!$E:$E,$A53,[1]Racers!$A:$A,L$2,[1]Racers!$G:$G,"="&amp;LARGE(IF([1]Racers!$E:$E=$A53,IF([1]Racers!$A:$A=L$2,[1]Racers!$G:$G)),3))</f>
        <v>0</v>
      </c>
    </row>
  </sheetData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6"/>
  <sheetViews>
    <sheetView workbookViewId="0">
      <pane ySplit="1" topLeftCell="A53" activePane="bottomLeft" state="frozen"/>
      <selection pane="bottomLeft" activeCell="F60" sqref="F60"/>
    </sheetView>
  </sheetViews>
  <sheetFormatPr defaultRowHeight="15" x14ac:dyDescent="0.25"/>
  <cols>
    <col min="1" max="1" width="21" bestFit="1" customWidth="1"/>
    <col min="2" max="2" width="10.7109375" bestFit="1" customWidth="1"/>
    <col min="3" max="3" width="12.7109375" style="50" bestFit="1" customWidth="1"/>
    <col min="4" max="4" width="12.5703125" style="50" bestFit="1" customWidth="1"/>
    <col min="5" max="5" width="33.85546875" bestFit="1" customWidth="1"/>
    <col min="6" max="6" width="8.85546875" bestFit="1" customWidth="1"/>
    <col min="7" max="7" width="4" bestFit="1" customWidth="1"/>
    <col min="8" max="8" width="3.28515625" bestFit="1" customWidth="1"/>
    <col min="9" max="9" width="3.28515625" style="208" customWidth="1"/>
    <col min="10" max="11" width="5.7109375" bestFit="1" customWidth="1"/>
    <col min="12" max="12" width="3.28515625" bestFit="1" customWidth="1"/>
    <col min="13" max="13" width="3.28515625" style="177" bestFit="1" customWidth="1"/>
    <col min="14" max="14" width="5.85546875" bestFit="1" customWidth="1"/>
    <col min="15" max="17" width="3.28515625" bestFit="1" customWidth="1"/>
    <col min="18" max="28" width="3.7109375" bestFit="1" customWidth="1"/>
    <col min="29" max="29" width="3.7109375" style="125" customWidth="1"/>
    <col min="30" max="30" width="3.7109375" bestFit="1" customWidth="1"/>
    <col min="31" max="31" width="3.7109375" style="188" bestFit="1" customWidth="1"/>
    <col min="32" max="32" width="3.7109375" style="137" bestFit="1" customWidth="1"/>
    <col min="33" max="37" width="3.7109375" bestFit="1" customWidth="1"/>
    <col min="38" max="38" width="6.5703125" bestFit="1" customWidth="1"/>
    <col min="39" max="41" width="3.7109375" bestFit="1" customWidth="1"/>
    <col min="42" max="42" width="6.5703125" bestFit="1" customWidth="1"/>
    <col min="43" max="44" width="3.7109375" bestFit="1" customWidth="1"/>
  </cols>
  <sheetData>
    <row r="1" spans="1:51" ht="216" x14ac:dyDescent="0.25">
      <c r="A1" s="32" t="s">
        <v>774</v>
      </c>
      <c r="B1" s="32" t="s">
        <v>775</v>
      </c>
      <c r="C1" s="32" t="s">
        <v>776</v>
      </c>
      <c r="D1" s="32" t="s">
        <v>777</v>
      </c>
      <c r="E1" s="32" t="s">
        <v>2</v>
      </c>
      <c r="F1" s="174" t="s">
        <v>778</v>
      </c>
      <c r="G1" s="8" t="s">
        <v>4</v>
      </c>
      <c r="H1" s="35" t="s">
        <v>7</v>
      </c>
      <c r="I1" s="204" t="s">
        <v>13</v>
      </c>
      <c r="J1" s="156" t="s">
        <v>701</v>
      </c>
      <c r="K1" s="156" t="s">
        <v>702</v>
      </c>
      <c r="L1" s="34" t="s">
        <v>10</v>
      </c>
      <c r="M1" s="176" t="s">
        <v>506</v>
      </c>
      <c r="N1" s="36" t="s">
        <v>700</v>
      </c>
      <c r="O1" s="10" t="s">
        <v>6</v>
      </c>
      <c r="P1" s="11" t="s">
        <v>5</v>
      </c>
      <c r="Q1" s="12" t="s">
        <v>16</v>
      </c>
      <c r="R1" s="13" t="s">
        <v>17</v>
      </c>
      <c r="S1" s="14" t="s">
        <v>18</v>
      </c>
      <c r="T1" s="16" t="s">
        <v>19</v>
      </c>
      <c r="U1" s="15" t="s">
        <v>20</v>
      </c>
      <c r="V1" s="14" t="s">
        <v>617</v>
      </c>
      <c r="W1" s="16" t="s">
        <v>618</v>
      </c>
      <c r="X1" s="115" t="s">
        <v>616</v>
      </c>
      <c r="Y1" s="17" t="s">
        <v>614</v>
      </c>
      <c r="Z1" s="16" t="s">
        <v>615</v>
      </c>
      <c r="AA1" s="14" t="s">
        <v>21</v>
      </c>
      <c r="AB1" s="16" t="s">
        <v>22</v>
      </c>
      <c r="AC1" s="15" t="s">
        <v>862</v>
      </c>
      <c r="AD1" s="21" t="s">
        <v>38</v>
      </c>
      <c r="AE1" s="228" t="s">
        <v>39</v>
      </c>
      <c r="AF1" s="22" t="s">
        <v>871</v>
      </c>
      <c r="AG1" s="16" t="s">
        <v>23</v>
      </c>
      <c r="AH1" s="17" t="s">
        <v>24</v>
      </c>
      <c r="AI1" s="14" t="s">
        <v>25</v>
      </c>
      <c r="AJ1" s="16" t="s">
        <v>26</v>
      </c>
      <c r="AK1" s="43" t="s">
        <v>27</v>
      </c>
      <c r="AL1" s="44" t="s">
        <v>28</v>
      </c>
      <c r="AM1" s="17" t="s">
        <v>29</v>
      </c>
      <c r="AN1" s="16" t="s">
        <v>619</v>
      </c>
      <c r="AO1" s="14" t="s">
        <v>30</v>
      </c>
      <c r="AP1" s="18" t="s">
        <v>31</v>
      </c>
      <c r="AQ1" s="14" t="s">
        <v>32</v>
      </c>
      <c r="AR1" s="17" t="s">
        <v>33</v>
      </c>
      <c r="AS1" s="14" t="s">
        <v>34</v>
      </c>
      <c r="AT1" s="16" t="s">
        <v>35</v>
      </c>
      <c r="AU1" s="42" t="s">
        <v>36</v>
      </c>
      <c r="AV1" s="14" t="s">
        <v>37</v>
      </c>
      <c r="AW1" s="22" t="s">
        <v>620</v>
      </c>
      <c r="AX1" s="42"/>
      <c r="AY1" s="14"/>
    </row>
    <row r="2" spans="1:51" x14ac:dyDescent="0.25">
      <c r="A2" s="109"/>
      <c r="B2" s="175">
        <v>42513</v>
      </c>
      <c r="C2" s="109" t="s">
        <v>779</v>
      </c>
      <c r="D2" s="109" t="s">
        <v>164</v>
      </c>
      <c r="E2" s="109" t="s">
        <v>780</v>
      </c>
      <c r="F2" s="180" t="s">
        <v>781</v>
      </c>
      <c r="G2" s="166">
        <v>14</v>
      </c>
      <c r="H2" s="158">
        <v>72</v>
      </c>
      <c r="I2" s="205"/>
      <c r="J2" s="109"/>
      <c r="K2" s="109"/>
      <c r="L2" s="70">
        <v>38</v>
      </c>
      <c r="M2" s="182">
        <v>25</v>
      </c>
      <c r="N2" s="76">
        <f t="shared" ref="N2:N8" si="0">SUM(P2,R2,X2,Y2,AD2,AH2,AM2,AP2,AR2)</f>
        <v>14</v>
      </c>
      <c r="O2" s="31">
        <f>SUM(S2,V2,AA2,AE2,AI2,AO2,AQ2,AS2,AV2,AW2)</f>
        <v>0</v>
      </c>
      <c r="P2" s="47">
        <f>SUM(T2,W2,Z2,AB2,AF2:AG2,AJ2,AL2,AN2,AT2)</f>
        <v>10</v>
      </c>
      <c r="Q2" s="130">
        <f t="shared" ref="Q2:Q8" si="1">SUM(U2,AK2,AU2)</f>
        <v>0</v>
      </c>
      <c r="R2" s="48">
        <v>4</v>
      </c>
      <c r="S2" s="31"/>
      <c r="T2" s="47">
        <v>10</v>
      </c>
      <c r="U2" s="122"/>
      <c r="V2" s="31"/>
      <c r="W2" s="47"/>
      <c r="X2" s="109"/>
      <c r="Y2" s="109"/>
      <c r="Z2" s="109"/>
      <c r="AA2" s="109"/>
      <c r="AB2" s="109"/>
      <c r="AC2" s="122"/>
      <c r="AD2" s="109"/>
      <c r="AE2" s="6"/>
      <c r="AF2" s="31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</row>
    <row r="3" spans="1:51" x14ac:dyDescent="0.25">
      <c r="A3" s="109"/>
      <c r="B3" s="175">
        <v>42513</v>
      </c>
      <c r="C3" s="109" t="s">
        <v>782</v>
      </c>
      <c r="D3" s="109" t="s">
        <v>627</v>
      </c>
      <c r="E3" s="109" t="s">
        <v>783</v>
      </c>
      <c r="F3" s="4" t="s">
        <v>784</v>
      </c>
      <c r="G3" s="166">
        <v>85</v>
      </c>
      <c r="H3" s="158">
        <v>60</v>
      </c>
      <c r="I3" s="205"/>
      <c r="J3" s="109"/>
      <c r="K3" s="109"/>
      <c r="L3" s="70"/>
      <c r="M3" s="183"/>
      <c r="N3" s="25">
        <f t="shared" si="0"/>
        <v>40</v>
      </c>
      <c r="O3" s="135">
        <f>+SUM(S3,V3,AA3,AE3,AI3,AO3,AQ3,AS3,AV3:AW3)</f>
        <v>20</v>
      </c>
      <c r="P3" s="116">
        <f>SUM(T3,W3,Z3,AB3,AF3,AG3,AJ3,AL3,AN3,AT3)</f>
        <v>20</v>
      </c>
      <c r="Q3" s="129">
        <f t="shared" si="1"/>
        <v>25</v>
      </c>
      <c r="R3" s="76">
        <v>20</v>
      </c>
      <c r="S3" s="178">
        <v>20</v>
      </c>
      <c r="T3" s="116">
        <v>20</v>
      </c>
      <c r="U3" s="121">
        <v>25</v>
      </c>
      <c r="V3" s="109"/>
      <c r="W3" s="109"/>
      <c r="X3" s="109"/>
      <c r="Y3" s="109"/>
      <c r="Z3" s="109"/>
      <c r="AA3" s="109"/>
      <c r="AB3" s="109"/>
      <c r="AC3" s="122"/>
      <c r="AD3" s="109"/>
      <c r="AE3" s="6"/>
      <c r="AF3" s="31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</row>
    <row r="4" spans="1:51" x14ac:dyDescent="0.25">
      <c r="A4" s="109"/>
      <c r="B4" s="175">
        <v>42513</v>
      </c>
      <c r="C4" s="109" t="s">
        <v>785</v>
      </c>
      <c r="D4" s="109" t="s">
        <v>295</v>
      </c>
      <c r="E4" s="109" t="s">
        <v>553</v>
      </c>
      <c r="F4" s="4" t="s">
        <v>784</v>
      </c>
      <c r="G4" s="166">
        <v>46</v>
      </c>
      <c r="H4" s="158">
        <v>51</v>
      </c>
      <c r="I4" s="205"/>
      <c r="J4" s="109"/>
      <c r="K4" s="109"/>
      <c r="L4" s="70">
        <v>10</v>
      </c>
      <c r="M4" s="182">
        <v>35</v>
      </c>
      <c r="N4" s="25">
        <f t="shared" si="0"/>
        <v>21</v>
      </c>
      <c r="O4" s="151">
        <f>+SUM(S4,V4,AA4,AE4,AI4,AO4,AQ4,AS4,AV4:AW4)</f>
        <v>10</v>
      </c>
      <c r="P4" s="116">
        <f>SUM(T4,W4,Z4,AB4,AF4,AG4,AJ4,AL4,AN4,AT4)</f>
        <v>6</v>
      </c>
      <c r="Q4" s="129">
        <f t="shared" si="1"/>
        <v>15</v>
      </c>
      <c r="R4" s="76">
        <v>15</v>
      </c>
      <c r="S4" s="178">
        <v>10</v>
      </c>
      <c r="T4" s="116">
        <v>6</v>
      </c>
      <c r="U4" s="121">
        <v>15</v>
      </c>
      <c r="V4" s="109"/>
      <c r="W4" s="109"/>
      <c r="X4" s="109"/>
      <c r="Y4" s="109"/>
      <c r="Z4" s="109"/>
      <c r="AA4" s="109"/>
      <c r="AB4" s="109"/>
      <c r="AC4" s="122"/>
      <c r="AD4" s="109"/>
      <c r="AE4" s="6"/>
      <c r="AF4" s="31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</row>
    <row r="5" spans="1:51" x14ac:dyDescent="0.25">
      <c r="A5" s="109"/>
      <c r="B5" s="175">
        <v>42513</v>
      </c>
      <c r="C5" s="109" t="s">
        <v>786</v>
      </c>
      <c r="D5" s="109" t="s">
        <v>173</v>
      </c>
      <c r="E5" s="109" t="s">
        <v>553</v>
      </c>
      <c r="F5" s="4" t="s">
        <v>784</v>
      </c>
      <c r="G5" s="166">
        <v>26</v>
      </c>
      <c r="H5" s="158">
        <v>50</v>
      </c>
      <c r="I5" s="205"/>
      <c r="J5" s="109"/>
      <c r="K5" s="109"/>
      <c r="L5" s="70">
        <v>24</v>
      </c>
      <c r="M5" s="183">
        <v>10</v>
      </c>
      <c r="N5" s="25">
        <f t="shared" si="0"/>
        <v>12</v>
      </c>
      <c r="O5" s="135">
        <f>+SUM(S5,V5,AA5,AE5,AI5,AO5,AQ5,AS5,AV5:AW5)</f>
        <v>4</v>
      </c>
      <c r="P5" s="116">
        <f>SUM(T5,W5,Z5,AB5,AF5,AG5,AJ5,AL5,AN5,AT5)</f>
        <v>0</v>
      </c>
      <c r="Q5" s="129">
        <f t="shared" si="1"/>
        <v>10</v>
      </c>
      <c r="R5" s="76">
        <v>12</v>
      </c>
      <c r="S5" s="179">
        <v>4</v>
      </c>
      <c r="T5" s="47"/>
      <c r="U5" s="122">
        <v>10</v>
      </c>
      <c r="V5" s="109"/>
      <c r="W5" s="109"/>
      <c r="X5" s="109"/>
      <c r="Y5" s="109"/>
      <c r="Z5" s="109"/>
      <c r="AA5" s="109"/>
      <c r="AB5" s="109"/>
      <c r="AC5" s="122"/>
      <c r="AD5" s="109"/>
      <c r="AE5" s="6"/>
      <c r="AF5" s="31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</row>
    <row r="6" spans="1:51" x14ac:dyDescent="0.25">
      <c r="A6" s="109"/>
      <c r="B6" s="175">
        <v>42513</v>
      </c>
      <c r="C6" s="109" t="s">
        <v>787</v>
      </c>
      <c r="D6" s="109" t="s">
        <v>255</v>
      </c>
      <c r="E6" s="109" t="s">
        <v>634</v>
      </c>
      <c r="F6" s="4" t="s">
        <v>788</v>
      </c>
      <c r="G6" s="166">
        <v>65</v>
      </c>
      <c r="H6" s="158">
        <v>45</v>
      </c>
      <c r="I6" s="205"/>
      <c r="J6" s="109"/>
      <c r="K6" s="109"/>
      <c r="L6" s="70"/>
      <c r="M6" s="183"/>
      <c r="N6" s="76">
        <f t="shared" si="0"/>
        <v>30</v>
      </c>
      <c r="O6" s="136">
        <f>SUM(S6,V6,AA6,AE6,AI6,AO6,AQ6,AS6,AV6:AW6)</f>
        <v>15</v>
      </c>
      <c r="P6" s="47">
        <f>SUM(T6,W6,Z6,AB6,AF6:AG6,AJ6,AL6,AN6,AT6)</f>
        <v>15</v>
      </c>
      <c r="Q6" s="130">
        <f t="shared" si="1"/>
        <v>20</v>
      </c>
      <c r="R6" s="168">
        <v>15</v>
      </c>
      <c r="S6" s="146">
        <v>15</v>
      </c>
      <c r="T6" s="147">
        <v>15</v>
      </c>
      <c r="U6" s="148">
        <v>20</v>
      </c>
      <c r="V6" s="109"/>
      <c r="W6" s="109"/>
      <c r="X6" s="109"/>
      <c r="Y6" s="109"/>
      <c r="Z6" s="109"/>
      <c r="AA6" s="109"/>
      <c r="AB6" s="109"/>
      <c r="AC6" s="122"/>
      <c r="AD6" s="109"/>
      <c r="AE6" s="6"/>
      <c r="AF6" s="31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</row>
    <row r="7" spans="1:51" x14ac:dyDescent="0.25">
      <c r="A7" s="109"/>
      <c r="B7" s="175">
        <v>42513</v>
      </c>
      <c r="C7" s="109" t="s">
        <v>405</v>
      </c>
      <c r="D7" s="109" t="s">
        <v>406</v>
      </c>
      <c r="E7" s="109" t="s">
        <v>553</v>
      </c>
      <c r="F7" s="4" t="s">
        <v>788</v>
      </c>
      <c r="G7" s="166">
        <v>34</v>
      </c>
      <c r="H7" s="158">
        <v>40</v>
      </c>
      <c r="I7" s="205"/>
      <c r="J7" s="109"/>
      <c r="K7" s="109"/>
      <c r="L7" s="70">
        <v>10</v>
      </c>
      <c r="M7" s="183">
        <v>6</v>
      </c>
      <c r="N7" s="76">
        <f t="shared" si="0"/>
        <v>20</v>
      </c>
      <c r="O7" s="136">
        <f>SUM(S7,V7,AA7,AE7,AI7,AO7,AQ7,AS7,AV7:AW7)</f>
        <v>4</v>
      </c>
      <c r="P7" s="47">
        <f>SUM(T7,W7,Z7,AB7,AF7:AG7,AJ7,AL7,AN7,AT7)</f>
        <v>20</v>
      </c>
      <c r="Q7" s="130">
        <f t="shared" si="1"/>
        <v>10</v>
      </c>
      <c r="R7" s="76"/>
      <c r="S7" s="31">
        <v>4</v>
      </c>
      <c r="T7" s="47">
        <v>20</v>
      </c>
      <c r="U7" s="122">
        <v>10</v>
      </c>
      <c r="V7" s="109"/>
      <c r="W7" s="109"/>
      <c r="X7" s="109"/>
      <c r="Y7" s="109"/>
      <c r="Z7" s="109"/>
      <c r="AA7" s="109"/>
      <c r="AB7" s="109"/>
      <c r="AC7" s="122"/>
      <c r="AD7" s="109"/>
      <c r="AE7" s="6"/>
      <c r="AF7" s="31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</row>
    <row r="8" spans="1:51" x14ac:dyDescent="0.25">
      <c r="A8" s="109"/>
      <c r="B8" s="175">
        <v>42513</v>
      </c>
      <c r="C8" s="109" t="s">
        <v>422</v>
      </c>
      <c r="D8" s="109" t="s">
        <v>423</v>
      </c>
      <c r="E8" s="109" t="s">
        <v>74</v>
      </c>
      <c r="F8" s="4" t="s">
        <v>788</v>
      </c>
      <c r="G8" s="166">
        <v>30</v>
      </c>
      <c r="H8" s="158">
        <v>35</v>
      </c>
      <c r="I8" s="205"/>
      <c r="J8" s="109"/>
      <c r="K8" s="109"/>
      <c r="L8" s="70">
        <v>10</v>
      </c>
      <c r="M8" s="183">
        <v>1</v>
      </c>
      <c r="N8" s="76">
        <f t="shared" si="0"/>
        <v>18</v>
      </c>
      <c r="O8" s="136">
        <f>SUM(S8,V8,AA8,AE8,AI8,AO8,AQ8,AS8,AV8:AW8)</f>
        <v>6</v>
      </c>
      <c r="P8" s="47">
        <f>SUM(T8,W8,Z8,AB8,AF8:AG8,AJ8,AL8,AN8,AT8)</f>
        <v>8</v>
      </c>
      <c r="Q8" s="130">
        <f t="shared" si="1"/>
        <v>6</v>
      </c>
      <c r="R8" s="168">
        <v>10</v>
      </c>
      <c r="S8" s="146">
        <v>6</v>
      </c>
      <c r="T8" s="147">
        <v>8</v>
      </c>
      <c r="U8" s="148">
        <v>6</v>
      </c>
      <c r="V8" s="109"/>
      <c r="W8" s="109"/>
      <c r="X8" s="109"/>
      <c r="Y8" s="109"/>
      <c r="Z8" s="109"/>
      <c r="AA8" s="109"/>
      <c r="AB8" s="109"/>
      <c r="AC8" s="122"/>
      <c r="AD8" s="109"/>
      <c r="AE8" s="6"/>
      <c r="AF8" s="31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</row>
    <row r="9" spans="1:51" x14ac:dyDescent="0.25">
      <c r="A9" s="109"/>
      <c r="B9" s="175">
        <v>42513</v>
      </c>
      <c r="C9" s="109" t="s">
        <v>379</v>
      </c>
      <c r="D9" s="109" t="s">
        <v>380</v>
      </c>
      <c r="E9" s="109" t="s">
        <v>179</v>
      </c>
      <c r="F9" s="4" t="s">
        <v>788</v>
      </c>
      <c r="G9" s="166">
        <v>0</v>
      </c>
      <c r="H9" s="158">
        <v>39</v>
      </c>
      <c r="I9" s="205">
        <v>10</v>
      </c>
      <c r="J9" s="109"/>
      <c r="K9" s="109"/>
      <c r="L9" s="70">
        <v>14</v>
      </c>
      <c r="M9" s="182">
        <v>42</v>
      </c>
      <c r="N9" s="76"/>
      <c r="O9" s="109"/>
      <c r="P9" s="109"/>
      <c r="Q9" s="4"/>
      <c r="R9" s="76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22"/>
      <c r="AD9" s="109"/>
      <c r="AE9" s="6"/>
      <c r="AF9" s="31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</row>
    <row r="10" spans="1:51" x14ac:dyDescent="0.25">
      <c r="A10" s="109"/>
      <c r="B10" s="175">
        <v>42513</v>
      </c>
      <c r="C10" s="109" t="s">
        <v>391</v>
      </c>
      <c r="D10" s="109" t="s">
        <v>354</v>
      </c>
      <c r="E10" s="109" t="s">
        <v>68</v>
      </c>
      <c r="F10" s="4" t="s">
        <v>788</v>
      </c>
      <c r="G10" s="166">
        <v>0</v>
      </c>
      <c r="H10" s="158">
        <v>31</v>
      </c>
      <c r="I10" s="205">
        <v>10</v>
      </c>
      <c r="J10" s="109"/>
      <c r="K10" s="109"/>
      <c r="L10" s="70">
        <v>15</v>
      </c>
      <c r="M10" s="183">
        <v>6</v>
      </c>
      <c r="N10" s="76"/>
      <c r="O10" s="109"/>
      <c r="P10" s="109"/>
      <c r="Q10" s="4"/>
      <c r="R10" s="76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22"/>
      <c r="AD10" s="109"/>
      <c r="AE10" s="6"/>
      <c r="AF10" s="31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</row>
    <row r="11" spans="1:51" x14ac:dyDescent="0.25">
      <c r="A11" s="109"/>
      <c r="B11" s="175">
        <v>42513</v>
      </c>
      <c r="C11" s="109" t="s">
        <v>789</v>
      </c>
      <c r="D11" s="109" t="s">
        <v>583</v>
      </c>
      <c r="E11" s="109" t="s">
        <v>50</v>
      </c>
      <c r="F11" s="4" t="s">
        <v>788</v>
      </c>
      <c r="G11" s="166">
        <v>52</v>
      </c>
      <c r="H11" s="158">
        <v>52</v>
      </c>
      <c r="I11" s="205"/>
      <c r="J11" s="109"/>
      <c r="K11" s="109"/>
      <c r="L11" s="70">
        <v>10</v>
      </c>
      <c r="M11" s="183">
        <v>10</v>
      </c>
      <c r="N11" s="25">
        <f>SUM(P11,R11,X11,Y11,AD11,AH12,AI13,AH12,AI13,AH11,AM11,AP11,AR11)</f>
        <v>32</v>
      </c>
      <c r="O11" s="135">
        <f>SUM(S11,V11,AA11,AE11,AI11,AO11,AQ11,AS11,AV11,AW11)</f>
        <v>0</v>
      </c>
      <c r="P11" s="116">
        <f>SUM(T11,W11,Z11,AB11,AF11,AG11,AJ11,AL11,AN11,AT11)</f>
        <v>20</v>
      </c>
      <c r="Q11" s="129">
        <f>SUM(U11,AK11,AU11)</f>
        <v>20</v>
      </c>
      <c r="R11" s="76">
        <v>12</v>
      </c>
      <c r="S11" s="31"/>
      <c r="T11" s="47">
        <v>20</v>
      </c>
      <c r="U11" s="122">
        <v>20</v>
      </c>
      <c r="V11" s="109"/>
      <c r="W11" s="109"/>
      <c r="X11" s="109"/>
      <c r="Y11" s="109"/>
      <c r="Z11" s="109"/>
      <c r="AA11" s="109"/>
      <c r="AB11" s="109"/>
      <c r="AC11" s="122"/>
      <c r="AD11" s="109"/>
      <c r="AE11" s="6"/>
      <c r="AF11" s="31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</row>
    <row r="12" spans="1:51" x14ac:dyDescent="0.25">
      <c r="A12" s="109"/>
      <c r="B12" s="175">
        <v>42513</v>
      </c>
      <c r="C12" s="109" t="s">
        <v>790</v>
      </c>
      <c r="D12" s="109" t="s">
        <v>560</v>
      </c>
      <c r="E12" s="109" t="s">
        <v>50</v>
      </c>
      <c r="F12" s="4" t="s">
        <v>788</v>
      </c>
      <c r="G12" s="166">
        <v>37</v>
      </c>
      <c r="H12" s="158">
        <v>44</v>
      </c>
      <c r="I12" s="205"/>
      <c r="J12" s="109"/>
      <c r="K12" s="109"/>
      <c r="L12" s="70">
        <v>12</v>
      </c>
      <c r="M12" s="183">
        <v>20</v>
      </c>
      <c r="N12" s="25">
        <f>SUM(P12,R12,X12,Y12,AD12,AH13,AI14,AH13,AI14,AH12,AM12,AP12,AR12)</f>
        <v>12</v>
      </c>
      <c r="O12" s="151">
        <f>SUM(S12,V12,AA12,AE12,AI12,AO12,AQ12,AS12,AV12,AW12)</f>
        <v>15</v>
      </c>
      <c r="P12" s="116">
        <f>SUM(T12,W12,Z12,AB12,AF12,AG12,AJ12,AL12,AN12,AT12)</f>
        <v>12</v>
      </c>
      <c r="Q12" s="129">
        <f>SUM(U12,AK12,AU12)</f>
        <v>10</v>
      </c>
      <c r="R12" s="76"/>
      <c r="S12" s="31">
        <v>15</v>
      </c>
      <c r="T12" s="47">
        <v>12</v>
      </c>
      <c r="U12" s="122">
        <v>10</v>
      </c>
      <c r="V12" s="109"/>
      <c r="W12" s="109"/>
      <c r="X12" s="109"/>
      <c r="Y12" s="109"/>
      <c r="Z12" s="109"/>
      <c r="AA12" s="109"/>
      <c r="AB12" s="109"/>
      <c r="AC12" s="122"/>
      <c r="AD12" s="109"/>
      <c r="AE12" s="6"/>
      <c r="AF12" s="31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</row>
    <row r="13" spans="1:51" x14ac:dyDescent="0.25">
      <c r="A13" s="109"/>
      <c r="B13" s="175">
        <v>42513</v>
      </c>
      <c r="C13" s="109" t="s">
        <v>587</v>
      </c>
      <c r="D13" s="109" t="s">
        <v>588</v>
      </c>
      <c r="E13" s="109" t="s">
        <v>179</v>
      </c>
      <c r="F13" s="4" t="s">
        <v>788</v>
      </c>
      <c r="G13" s="166">
        <v>8</v>
      </c>
      <c r="H13" s="158">
        <v>32</v>
      </c>
      <c r="I13" s="205">
        <v>10</v>
      </c>
      <c r="J13" s="109"/>
      <c r="K13" s="109"/>
      <c r="L13" s="70"/>
      <c r="M13" s="183">
        <v>16</v>
      </c>
      <c r="N13" s="25">
        <f>SUM(P13,R13,X13,Y13,AD13,AH14,AI15,AH14,AI15,AH13,AM13,AP13,AR13)</f>
        <v>6</v>
      </c>
      <c r="O13" s="135">
        <f>SUM(S13,V13,AA13,AE13,AI13,AO13,AQ13,AS13,AV13,AW13)</f>
        <v>0</v>
      </c>
      <c r="P13" s="116">
        <f>SUM(T13,W13,Z13,AB13,AF13,AG13,AJ13,AL13,AN13,AT13)</f>
        <v>4</v>
      </c>
      <c r="Q13" s="129">
        <f>SUM(U13,AK13,AU13)</f>
        <v>2</v>
      </c>
      <c r="R13" s="76">
        <v>2</v>
      </c>
      <c r="S13" s="31"/>
      <c r="T13" s="47">
        <v>4</v>
      </c>
      <c r="U13" s="122">
        <v>2</v>
      </c>
      <c r="V13" s="109"/>
      <c r="W13" s="109"/>
      <c r="X13" s="109"/>
      <c r="Y13" s="109"/>
      <c r="Z13" s="109"/>
      <c r="AA13" s="109"/>
      <c r="AB13" s="109"/>
      <c r="AC13" s="122"/>
      <c r="AD13" s="109"/>
      <c r="AE13" s="6"/>
      <c r="AF13" s="31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</row>
    <row r="14" spans="1:51" x14ac:dyDescent="0.25">
      <c r="A14" s="109"/>
      <c r="B14" s="109"/>
      <c r="C14" s="109"/>
      <c r="D14" s="109"/>
      <c r="E14" s="109"/>
      <c r="F14" s="4"/>
      <c r="G14" s="166"/>
      <c r="H14" s="158"/>
      <c r="I14" s="205"/>
      <c r="J14" s="109"/>
      <c r="K14" s="109"/>
      <c r="L14" s="70"/>
      <c r="M14" s="183"/>
      <c r="N14" s="76"/>
      <c r="O14" s="109"/>
      <c r="P14" s="109"/>
      <c r="Q14" s="4"/>
      <c r="R14" s="76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22"/>
      <c r="AD14" s="109"/>
      <c r="AE14" s="6"/>
      <c r="AF14" s="31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</row>
    <row r="15" spans="1:51" x14ac:dyDescent="0.25">
      <c r="A15" s="109"/>
      <c r="B15" s="175">
        <v>42515</v>
      </c>
      <c r="C15" s="109" t="s">
        <v>807</v>
      </c>
      <c r="D15" s="109" t="s">
        <v>799</v>
      </c>
      <c r="E15" s="109" t="s">
        <v>403</v>
      </c>
      <c r="F15" s="4" t="s">
        <v>788</v>
      </c>
      <c r="G15" s="166">
        <v>65</v>
      </c>
      <c r="H15" s="158">
        <v>40</v>
      </c>
      <c r="I15" s="205"/>
      <c r="J15" s="109"/>
      <c r="K15" s="109"/>
      <c r="L15" s="70"/>
      <c r="M15" s="183"/>
      <c r="N15" s="76">
        <f t="shared" ref="N15:N20" si="2">SUM(P15,R15,X15,Z15,AE15,AI15,AN15,AQ15,AS15)</f>
        <v>28</v>
      </c>
      <c r="O15" s="136">
        <f>SUM(S15,V15,AB15,AF15,AJ15,AP15,AR15,AT15,AW15:AX15)</f>
        <v>12</v>
      </c>
      <c r="P15" s="47">
        <f>SUM(T15,W15,AA15,AD15,AG15:AH15,AK15,AM15,AO15,AU15)</f>
        <v>20</v>
      </c>
      <c r="Q15" s="130">
        <f t="shared" ref="Q15:Q22" si="3">SUM(U15,AL15,AV15,Y15)</f>
        <v>25</v>
      </c>
      <c r="R15" s="168"/>
      <c r="S15" s="146"/>
      <c r="T15" s="147"/>
      <c r="U15" s="148"/>
      <c r="V15" s="146">
        <v>12</v>
      </c>
      <c r="W15" s="147">
        <v>20</v>
      </c>
      <c r="X15" s="187">
        <v>8</v>
      </c>
      <c r="Y15" s="148">
        <v>25</v>
      </c>
      <c r="Z15" s="109"/>
      <c r="AA15" s="109"/>
      <c r="AB15" s="109"/>
      <c r="AC15" s="122"/>
      <c r="AD15" s="109"/>
      <c r="AE15" s="6"/>
      <c r="AF15" s="31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</row>
    <row r="16" spans="1:51" x14ac:dyDescent="0.25">
      <c r="A16" s="109"/>
      <c r="B16" s="175">
        <v>42515</v>
      </c>
      <c r="C16" s="109" t="s">
        <v>808</v>
      </c>
      <c r="D16" s="109" t="s">
        <v>255</v>
      </c>
      <c r="E16" s="109" t="s">
        <v>102</v>
      </c>
      <c r="F16" s="4" t="s">
        <v>788</v>
      </c>
      <c r="G16" s="166">
        <v>50</v>
      </c>
      <c r="H16" s="158">
        <v>30</v>
      </c>
      <c r="I16" s="205"/>
      <c r="J16" s="109"/>
      <c r="K16" s="109"/>
      <c r="L16" s="70"/>
      <c r="M16" s="183"/>
      <c r="N16" s="76">
        <f t="shared" si="2"/>
        <v>22</v>
      </c>
      <c r="O16" s="136">
        <f>SUM(S16,V16,AB16,AF16,AJ16,AP16,AR16,AT16,AW16:AX16)</f>
        <v>8</v>
      </c>
      <c r="P16" s="47">
        <f>SUM(T16,W16,AA16,AD16,AG16:AH16,AK16,AM16,AO16,AU16)</f>
        <v>10</v>
      </c>
      <c r="Q16" s="130">
        <f t="shared" si="3"/>
        <v>20</v>
      </c>
      <c r="R16" s="168"/>
      <c r="S16" s="146"/>
      <c r="T16" s="147"/>
      <c r="U16" s="148"/>
      <c r="V16" s="146">
        <v>8</v>
      </c>
      <c r="W16" s="147">
        <v>10</v>
      </c>
      <c r="X16" s="187">
        <v>12</v>
      </c>
      <c r="Y16" s="148">
        <v>20</v>
      </c>
      <c r="Z16" s="109"/>
      <c r="AA16" s="109"/>
      <c r="AB16" s="109"/>
      <c r="AC16" s="122"/>
      <c r="AD16" s="109"/>
      <c r="AE16" s="6"/>
      <c r="AF16" s="31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</row>
    <row r="17" spans="1:51" x14ac:dyDescent="0.25">
      <c r="A17" s="109"/>
      <c r="B17" s="175">
        <v>42515</v>
      </c>
      <c r="C17" s="109" t="s">
        <v>416</v>
      </c>
      <c r="D17" s="109" t="s">
        <v>809</v>
      </c>
      <c r="E17" s="109" t="s">
        <v>62</v>
      </c>
      <c r="F17" s="4" t="s">
        <v>788</v>
      </c>
      <c r="G17" s="166">
        <v>39</v>
      </c>
      <c r="H17" s="158">
        <v>39</v>
      </c>
      <c r="I17" s="205"/>
      <c r="J17" s="109"/>
      <c r="K17" s="109"/>
      <c r="L17" s="70">
        <v>10</v>
      </c>
      <c r="M17" s="183">
        <v>2</v>
      </c>
      <c r="N17" s="76">
        <f t="shared" si="2"/>
        <v>27</v>
      </c>
      <c r="O17" s="136">
        <f>SUM(S17,V17,AB17,AF17,AJ17,AP17,AR17,AT17,AW17:AX17)</f>
        <v>0</v>
      </c>
      <c r="P17" s="47">
        <f>SUM(T17,W17,AA17,AD17,AG17:AH17,AK17,AM17,AO17,AU17)</f>
        <v>12</v>
      </c>
      <c r="Q17" s="130">
        <f t="shared" si="3"/>
        <v>12</v>
      </c>
      <c r="R17" s="168"/>
      <c r="S17" s="146"/>
      <c r="T17" s="147"/>
      <c r="U17" s="148"/>
      <c r="V17" s="146"/>
      <c r="W17" s="147">
        <v>12</v>
      </c>
      <c r="X17" s="187">
        <v>15</v>
      </c>
      <c r="Y17" s="148">
        <v>12</v>
      </c>
      <c r="Z17" s="109"/>
      <c r="AA17" s="109"/>
      <c r="AB17" s="109"/>
      <c r="AC17" s="122"/>
      <c r="AD17" s="109"/>
      <c r="AE17" s="6"/>
      <c r="AF17" s="31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</row>
    <row r="18" spans="1:51" x14ac:dyDescent="0.25">
      <c r="A18" s="109"/>
      <c r="B18" s="175">
        <v>42515</v>
      </c>
      <c r="C18" s="109" t="s">
        <v>810</v>
      </c>
      <c r="D18" s="109" t="s">
        <v>259</v>
      </c>
      <c r="E18" s="109" t="s">
        <v>56</v>
      </c>
      <c r="F18" s="4" t="s">
        <v>788</v>
      </c>
      <c r="G18" s="166">
        <v>30</v>
      </c>
      <c r="H18" s="158">
        <v>30</v>
      </c>
      <c r="I18" s="205"/>
      <c r="J18" s="109"/>
      <c r="K18" s="109"/>
      <c r="L18" s="70"/>
      <c r="M18" s="183"/>
      <c r="N18" s="76">
        <f t="shared" si="2"/>
        <v>20</v>
      </c>
      <c r="O18" s="136">
        <f>SUM(S18,V18,AB18,AF18,AJ18,AP18,AR18,AT18,AW18:AX18)</f>
        <v>10</v>
      </c>
      <c r="P18" s="47">
        <f>SUM(T18,W18,AA18,AD18,AG18:AH18,AK18,AM18,AO18,AU18)</f>
        <v>0</v>
      </c>
      <c r="Q18" s="130">
        <f t="shared" si="3"/>
        <v>0</v>
      </c>
      <c r="R18" s="168"/>
      <c r="S18" s="146"/>
      <c r="T18" s="147"/>
      <c r="U18" s="148"/>
      <c r="V18" s="146">
        <v>10</v>
      </c>
      <c r="W18" s="147"/>
      <c r="X18" s="187">
        <v>20</v>
      </c>
      <c r="Y18" s="148"/>
      <c r="Z18" s="109"/>
      <c r="AA18" s="109"/>
      <c r="AB18" s="109"/>
      <c r="AC18" s="122"/>
      <c r="AD18" s="109"/>
      <c r="AE18" s="6"/>
      <c r="AF18" s="31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</row>
    <row r="19" spans="1:51" x14ac:dyDescent="0.25">
      <c r="A19" s="109"/>
      <c r="B19" s="175">
        <v>42515</v>
      </c>
      <c r="C19" s="109" t="s">
        <v>311</v>
      </c>
      <c r="D19" s="109" t="s">
        <v>312</v>
      </c>
      <c r="E19" s="109" t="s">
        <v>811</v>
      </c>
      <c r="F19" s="4" t="s">
        <v>784</v>
      </c>
      <c r="G19" s="166">
        <v>89</v>
      </c>
      <c r="H19" s="158">
        <v>88</v>
      </c>
      <c r="I19" s="205"/>
      <c r="J19" s="109"/>
      <c r="K19" s="109"/>
      <c r="L19" s="70">
        <v>12</v>
      </c>
      <c r="M19" s="183">
        <v>5</v>
      </c>
      <c r="N19" s="25">
        <f t="shared" si="2"/>
        <v>56</v>
      </c>
      <c r="O19" s="192">
        <f>+SUM(S19,V19,AB19,AF19,AJ19,AP19,AR19,AT19,AW19:AX19)</f>
        <v>8</v>
      </c>
      <c r="P19" s="116">
        <f>SUM(T19,W19,AA19,AD19,AG19,AH19,AK19,AM19,AO19,AU19)</f>
        <v>35</v>
      </c>
      <c r="Q19" s="129">
        <f t="shared" si="3"/>
        <v>25</v>
      </c>
      <c r="R19" s="25">
        <v>6</v>
      </c>
      <c r="S19" s="143"/>
      <c r="T19" s="116">
        <v>15</v>
      </c>
      <c r="U19" s="121"/>
      <c r="V19" s="143">
        <v>8</v>
      </c>
      <c r="W19" s="116">
        <v>20</v>
      </c>
      <c r="X19" s="23">
        <v>15</v>
      </c>
      <c r="Y19" s="121">
        <v>25</v>
      </c>
      <c r="Z19" s="109"/>
      <c r="AA19" s="109"/>
      <c r="AB19" s="109"/>
      <c r="AC19" s="122"/>
      <c r="AD19" s="109"/>
      <c r="AE19" s="6"/>
      <c r="AF19" s="31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</row>
    <row r="20" spans="1:51" x14ac:dyDescent="0.25">
      <c r="A20" s="109"/>
      <c r="B20" s="175">
        <v>42515</v>
      </c>
      <c r="C20" s="109" t="s">
        <v>301</v>
      </c>
      <c r="D20" s="109" t="s">
        <v>302</v>
      </c>
      <c r="E20" s="109" t="s">
        <v>791</v>
      </c>
      <c r="F20" s="4" t="s">
        <v>784</v>
      </c>
      <c r="G20" s="166">
        <v>22</v>
      </c>
      <c r="H20" s="158">
        <v>50</v>
      </c>
      <c r="I20" s="205"/>
      <c r="J20" s="109"/>
      <c r="K20" s="109"/>
      <c r="L20" s="70">
        <v>18</v>
      </c>
      <c r="M20" s="183">
        <v>16</v>
      </c>
      <c r="N20" s="25">
        <f t="shared" si="2"/>
        <v>16</v>
      </c>
      <c r="O20" s="135">
        <f>+SUM(S20,V20,AB20,AF20,AJ20,AP20,AR20,AT20,AW20:AX20)</f>
        <v>0</v>
      </c>
      <c r="P20" s="116">
        <f>SUM(T20,W20,AA20,AD20,AG20,AH20,AK20,AM20,AO20,AU20)</f>
        <v>10</v>
      </c>
      <c r="Q20" s="129">
        <f t="shared" si="3"/>
        <v>6</v>
      </c>
      <c r="R20" s="76">
        <v>6</v>
      </c>
      <c r="S20" s="31"/>
      <c r="T20" s="47">
        <v>10</v>
      </c>
      <c r="U20" s="122">
        <v>6</v>
      </c>
      <c r="V20" s="31"/>
      <c r="W20" s="47"/>
      <c r="X20" s="109"/>
      <c r="Y20" s="122"/>
      <c r="Z20" s="109"/>
      <c r="AA20" s="109"/>
      <c r="AB20" s="109"/>
      <c r="AC20" s="122"/>
      <c r="AD20" s="109"/>
      <c r="AE20" s="6"/>
      <c r="AF20" s="31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</row>
    <row r="21" spans="1:51" x14ac:dyDescent="0.25">
      <c r="A21" s="109"/>
      <c r="B21" s="175">
        <v>42515</v>
      </c>
      <c r="C21" s="109" t="s">
        <v>808</v>
      </c>
      <c r="D21" s="109" t="s">
        <v>649</v>
      </c>
      <c r="E21" s="109" t="s">
        <v>102</v>
      </c>
      <c r="F21" s="4" t="s">
        <v>788</v>
      </c>
      <c r="G21" s="166">
        <v>41</v>
      </c>
      <c r="H21" s="158">
        <v>37</v>
      </c>
      <c r="I21" s="205"/>
      <c r="J21" s="109"/>
      <c r="K21" s="109"/>
      <c r="L21" s="70"/>
      <c r="M21" s="183"/>
      <c r="N21" s="25">
        <f>SUM(P21,R21,X21,Z21,AE21,AI22,AJ23,AI22,AJ23,AI21,AN21,AQ21,AS21)</f>
        <v>27</v>
      </c>
      <c r="O21" s="135">
        <f>SUM(S21,V21,AB21,AF21,AJ21,AP21,AR21,AT21,AW21,AX21)</f>
        <v>10</v>
      </c>
      <c r="P21" s="116">
        <f>SUM(T21,W21,AA21,AD21,AG21,AH21,AK21,AM21,AO21,AU21)</f>
        <v>21</v>
      </c>
      <c r="Q21" s="129">
        <f t="shared" si="3"/>
        <v>4</v>
      </c>
      <c r="R21" s="109">
        <v>4</v>
      </c>
      <c r="S21" s="31"/>
      <c r="T21" s="47">
        <v>6</v>
      </c>
      <c r="U21" s="122">
        <v>4</v>
      </c>
      <c r="V21" s="31">
        <v>10</v>
      </c>
      <c r="W21" s="47">
        <v>15</v>
      </c>
      <c r="X21" s="109">
        <v>2</v>
      </c>
      <c r="Y21" s="109"/>
      <c r="Z21" s="109"/>
      <c r="AA21" s="109"/>
      <c r="AB21" s="109"/>
      <c r="AC21" s="122"/>
      <c r="AD21" s="109"/>
      <c r="AE21" s="6"/>
      <c r="AF21" s="31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</row>
    <row r="22" spans="1:51" x14ac:dyDescent="0.25">
      <c r="A22" s="109"/>
      <c r="B22" s="175">
        <v>42515</v>
      </c>
      <c r="C22" s="109" t="s">
        <v>435</v>
      </c>
      <c r="D22" s="109" t="s">
        <v>436</v>
      </c>
      <c r="E22" s="109" t="s">
        <v>58</v>
      </c>
      <c r="F22" s="4" t="s">
        <v>788</v>
      </c>
      <c r="G22" s="166">
        <v>22</v>
      </c>
      <c r="H22" s="158">
        <v>36</v>
      </c>
      <c r="I22" s="205">
        <v>10</v>
      </c>
      <c r="J22" s="109"/>
      <c r="K22" s="109"/>
      <c r="L22" s="70">
        <v>10</v>
      </c>
      <c r="M22" s="183">
        <v>8</v>
      </c>
      <c r="N22" s="76">
        <f>SUM(P22,R22,X22,Z22,AE22,AI22,AN22,AQ22,AS22)</f>
        <v>1</v>
      </c>
      <c r="O22" s="190">
        <f>SUM(S22,V22,AB22,AF22,AJ22,AP22,AR22,AT22,AW22:AX22)</f>
        <v>20</v>
      </c>
      <c r="P22" s="47">
        <f>SUM(T22,W22,AA22,AD22,AG22:AH22,AK22,AM22,AO22,AU22)</f>
        <v>0</v>
      </c>
      <c r="Q22" s="130">
        <f t="shared" si="3"/>
        <v>1</v>
      </c>
      <c r="R22" s="168"/>
      <c r="S22" s="146"/>
      <c r="T22" s="147"/>
      <c r="U22" s="148"/>
      <c r="V22" s="146">
        <v>20</v>
      </c>
      <c r="W22" s="147"/>
      <c r="X22" s="187">
        <v>1</v>
      </c>
      <c r="Y22" s="148">
        <v>1</v>
      </c>
      <c r="Z22" s="65"/>
      <c r="AA22" s="109"/>
      <c r="AB22" s="109"/>
      <c r="AC22" s="122"/>
      <c r="AD22" s="109"/>
      <c r="AE22" s="6"/>
      <c r="AF22" s="31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</row>
    <row r="23" spans="1:51" x14ac:dyDescent="0.25">
      <c r="A23" s="109"/>
      <c r="B23" s="109"/>
      <c r="C23" s="109"/>
      <c r="D23" s="109"/>
      <c r="E23" s="109"/>
      <c r="F23" s="4"/>
      <c r="G23" s="166"/>
      <c r="H23" s="158"/>
      <c r="I23" s="205"/>
      <c r="J23" s="109"/>
      <c r="K23" s="109"/>
      <c r="L23" s="70"/>
      <c r="M23" s="183"/>
      <c r="N23" s="76"/>
      <c r="O23" s="109"/>
      <c r="P23" s="109"/>
      <c r="Q23" s="4"/>
      <c r="R23" s="76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22"/>
      <c r="AD23" s="109"/>
      <c r="AE23" s="6"/>
      <c r="AF23" s="31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</row>
    <row r="24" spans="1:51" x14ac:dyDescent="0.25">
      <c r="A24" s="109"/>
      <c r="B24" s="175">
        <v>42521</v>
      </c>
      <c r="C24" s="109" t="s">
        <v>835</v>
      </c>
      <c r="D24" s="109" t="s">
        <v>297</v>
      </c>
      <c r="E24" s="109" t="s">
        <v>56</v>
      </c>
      <c r="F24" s="4" t="s">
        <v>784</v>
      </c>
      <c r="G24" s="166">
        <v>72</v>
      </c>
      <c r="H24" s="158">
        <v>59</v>
      </c>
      <c r="I24" s="205"/>
      <c r="J24" s="109"/>
      <c r="K24" s="109"/>
      <c r="L24" s="70">
        <v>15</v>
      </c>
      <c r="M24" s="183">
        <v>45</v>
      </c>
      <c r="N24" s="25">
        <f t="shared" ref="N24:N30" si="4">SUM(P24,R24,X24,Z24,AE24,AI24,AN24,AQ24,AS24)</f>
        <v>24</v>
      </c>
      <c r="O24" s="151">
        <f>+SUM(S24,V24,AB24,AF24,AJ24,AP24,AR24,AT24,AW24:AX24)</f>
        <v>28</v>
      </c>
      <c r="P24" s="116">
        <f>SUM(T24,W24,AA24,AD24,AG24,AH24,AK24,AM24,AO24,AU24)</f>
        <v>0</v>
      </c>
      <c r="Q24" s="129">
        <f t="shared" ref="Q24:Q33" si="5">SUM(U24,AL24,AV24,Y24)</f>
        <v>20</v>
      </c>
      <c r="R24" s="76">
        <v>6</v>
      </c>
      <c r="S24" s="31">
        <v>8</v>
      </c>
      <c r="T24" s="47"/>
      <c r="U24" s="122"/>
      <c r="V24" s="31">
        <v>20</v>
      </c>
      <c r="W24" s="47"/>
      <c r="X24" s="109">
        <v>12</v>
      </c>
      <c r="Y24" s="122">
        <v>20</v>
      </c>
      <c r="Z24" s="109">
        <v>6</v>
      </c>
      <c r="AA24" s="109"/>
      <c r="AB24" s="109"/>
      <c r="AC24" s="122"/>
      <c r="AD24" s="109"/>
      <c r="AE24" s="6"/>
      <c r="AF24" s="31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</row>
    <row r="25" spans="1:51" x14ac:dyDescent="0.25">
      <c r="A25" s="109"/>
      <c r="B25" s="175">
        <v>42521</v>
      </c>
      <c r="C25" s="109" t="s">
        <v>296</v>
      </c>
      <c r="D25" s="109" t="s">
        <v>273</v>
      </c>
      <c r="E25" s="109" t="s">
        <v>791</v>
      </c>
      <c r="F25" s="4" t="s">
        <v>784</v>
      </c>
      <c r="G25" s="166">
        <v>4</v>
      </c>
      <c r="H25" s="158">
        <v>52</v>
      </c>
      <c r="I25" s="205"/>
      <c r="J25" s="109"/>
      <c r="K25" s="109"/>
      <c r="L25" s="70">
        <v>28</v>
      </c>
      <c r="M25" s="183">
        <v>22</v>
      </c>
      <c r="N25" s="25">
        <f t="shared" si="4"/>
        <v>4</v>
      </c>
      <c r="O25" s="135">
        <f>+SUM(S25,V25,AB25,AF25,AJ25,AP25,AR25,AT25,AW25:AX25)</f>
        <v>0</v>
      </c>
      <c r="P25" s="116">
        <f>SUM(T25,W25,AA25,AD25,AG25,AH25,AK25,AM25,AO25,AU25)</f>
        <v>0</v>
      </c>
      <c r="Q25" s="129">
        <f t="shared" si="5"/>
        <v>0</v>
      </c>
      <c r="R25" s="76"/>
      <c r="S25" s="31"/>
      <c r="T25" s="47"/>
      <c r="U25" s="122"/>
      <c r="V25" s="31"/>
      <c r="W25" s="47"/>
      <c r="X25" s="109"/>
      <c r="Y25" s="122"/>
      <c r="Z25" s="109">
        <v>4</v>
      </c>
      <c r="AA25" s="109"/>
      <c r="AB25" s="109"/>
      <c r="AC25" s="122"/>
      <c r="AD25" s="109"/>
      <c r="AE25" s="6"/>
      <c r="AF25" s="31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</row>
    <row r="26" spans="1:51" x14ac:dyDescent="0.25">
      <c r="A26" s="109"/>
      <c r="B26" s="175">
        <v>42521</v>
      </c>
      <c r="C26" s="109" t="s">
        <v>451</v>
      </c>
      <c r="D26" s="109" t="s">
        <v>169</v>
      </c>
      <c r="E26" s="109" t="s">
        <v>195</v>
      </c>
      <c r="F26" s="4" t="s">
        <v>788</v>
      </c>
      <c r="G26" s="166">
        <v>49</v>
      </c>
      <c r="H26" s="158">
        <v>34</v>
      </c>
      <c r="I26" s="205"/>
      <c r="J26" s="109"/>
      <c r="K26" s="109"/>
      <c r="L26" s="70"/>
      <c r="M26" s="183"/>
      <c r="N26" s="76">
        <f t="shared" si="4"/>
        <v>24</v>
      </c>
      <c r="O26" s="136">
        <f>SUM(S26,V26,AB26,AF26,AJ26,AP26,AR26,AT26,AW26:AX26)</f>
        <v>10</v>
      </c>
      <c r="P26" s="47">
        <f>SUM(T26,W26,AA26,AD26,AG26:AH26,AK26,AM26,AO26,AU26)</f>
        <v>12</v>
      </c>
      <c r="Q26" s="130">
        <f t="shared" si="5"/>
        <v>15</v>
      </c>
      <c r="R26" s="168">
        <v>12</v>
      </c>
      <c r="S26" s="146">
        <v>10</v>
      </c>
      <c r="T26" s="147">
        <v>4</v>
      </c>
      <c r="U26" s="148">
        <v>15</v>
      </c>
      <c r="V26" s="146"/>
      <c r="W26" s="147"/>
      <c r="X26" s="187"/>
      <c r="Y26" s="148"/>
      <c r="Z26" s="65"/>
      <c r="AA26" s="147">
        <v>8</v>
      </c>
      <c r="AB26" s="109"/>
      <c r="AC26" s="122"/>
      <c r="AD26" s="109"/>
      <c r="AE26" s="6"/>
      <c r="AF26" s="31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</row>
    <row r="27" spans="1:51" x14ac:dyDescent="0.25">
      <c r="A27" s="109"/>
      <c r="B27" s="175">
        <v>42521</v>
      </c>
      <c r="C27" s="109" t="s">
        <v>637</v>
      </c>
      <c r="D27" s="109" t="s">
        <v>638</v>
      </c>
      <c r="E27" s="109" t="s">
        <v>102</v>
      </c>
      <c r="F27" s="4" t="s">
        <v>788</v>
      </c>
      <c r="G27" s="166">
        <v>45</v>
      </c>
      <c r="H27" s="158">
        <v>44</v>
      </c>
      <c r="I27" s="205"/>
      <c r="J27" s="109"/>
      <c r="K27" s="109"/>
      <c r="L27" s="70"/>
      <c r="M27" s="183"/>
      <c r="N27" s="76">
        <f t="shared" si="4"/>
        <v>44</v>
      </c>
      <c r="O27" s="136">
        <f>SUM(S27,V27,AB27,AF27,AJ27,AP27,AR27,AT27,AW27:AX27)</f>
        <v>0</v>
      </c>
      <c r="P27" s="47">
        <f>SUM(T27,W27,AA27,AD27,AG27:AH27,AK27,AM27,AO27,AU27)</f>
        <v>24</v>
      </c>
      <c r="Q27" s="130">
        <f t="shared" si="5"/>
        <v>1</v>
      </c>
      <c r="R27" s="168"/>
      <c r="S27" s="146"/>
      <c r="T27" s="147">
        <v>12</v>
      </c>
      <c r="U27" s="148">
        <v>1</v>
      </c>
      <c r="V27" s="146"/>
      <c r="W27" s="147"/>
      <c r="X27" s="187"/>
      <c r="Y27" s="148"/>
      <c r="Z27" s="65">
        <v>20</v>
      </c>
      <c r="AA27" s="147">
        <v>12</v>
      </c>
      <c r="AB27" s="146"/>
      <c r="AC27" s="148"/>
      <c r="AD27" s="109"/>
      <c r="AE27" s="6"/>
      <c r="AF27" s="31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</row>
    <row r="28" spans="1:51" x14ac:dyDescent="0.25">
      <c r="A28" s="109"/>
      <c r="B28" s="175">
        <v>42521</v>
      </c>
      <c r="C28" s="109" t="s">
        <v>836</v>
      </c>
      <c r="D28" s="109" t="s">
        <v>492</v>
      </c>
      <c r="E28" s="109" t="s">
        <v>403</v>
      </c>
      <c r="F28" s="4" t="s">
        <v>788</v>
      </c>
      <c r="G28" s="166">
        <v>32</v>
      </c>
      <c r="H28" s="158">
        <v>32</v>
      </c>
      <c r="I28" s="205"/>
      <c r="J28" s="109"/>
      <c r="K28" s="109"/>
      <c r="L28" s="70"/>
      <c r="M28" s="183"/>
      <c r="N28" s="76">
        <f t="shared" si="4"/>
        <v>32</v>
      </c>
      <c r="O28" s="136">
        <f>SUM(S28,V28,AB28,AF28,AJ28,AP28,AR28,AT28,AW28:AX28)</f>
        <v>0</v>
      </c>
      <c r="P28" s="47">
        <f>SUM(T28,W28,AA28,AD28,AG28:AH28,AK28,AM28,AO28,AU28)</f>
        <v>17</v>
      </c>
      <c r="Q28" s="130">
        <f t="shared" si="5"/>
        <v>0</v>
      </c>
      <c r="R28" s="168"/>
      <c r="S28" s="146"/>
      <c r="T28" s="147">
        <v>2</v>
      </c>
      <c r="U28" s="148"/>
      <c r="V28" s="146"/>
      <c r="W28" s="147"/>
      <c r="X28" s="187"/>
      <c r="Y28" s="148"/>
      <c r="Z28" s="65">
        <v>15</v>
      </c>
      <c r="AA28" s="147">
        <v>15</v>
      </c>
      <c r="AB28" s="109"/>
      <c r="AC28" s="122"/>
      <c r="AD28" s="109"/>
      <c r="AE28" s="6"/>
      <c r="AF28" s="31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</row>
    <row r="29" spans="1:51" x14ac:dyDescent="0.25">
      <c r="A29" s="109"/>
      <c r="B29" s="175">
        <v>42521</v>
      </c>
      <c r="C29" s="109" t="s">
        <v>641</v>
      </c>
      <c r="D29" s="109" t="s">
        <v>604</v>
      </c>
      <c r="E29" s="109" t="s">
        <v>47</v>
      </c>
      <c r="F29" s="4" t="s">
        <v>788</v>
      </c>
      <c r="G29" s="166">
        <v>20</v>
      </c>
      <c r="H29" s="158">
        <v>30</v>
      </c>
      <c r="I29" s="205">
        <v>10</v>
      </c>
      <c r="J29" s="109"/>
      <c r="K29" s="109"/>
      <c r="L29" s="70"/>
      <c r="M29" s="183"/>
      <c r="N29" s="76">
        <f t="shared" si="4"/>
        <v>20</v>
      </c>
      <c r="O29" s="136">
        <f>SUM(S29,V29,AB29,AF29,AJ29,AP29,AR29,AT29,AW29:AX29)</f>
        <v>0</v>
      </c>
      <c r="P29" s="47">
        <f>SUM(T29,W29,AA29,AD29,AG29:AH29,AK29,AM29,AO29,AU29)</f>
        <v>16</v>
      </c>
      <c r="Q29" s="130">
        <f t="shared" si="5"/>
        <v>0</v>
      </c>
      <c r="R29" s="168">
        <v>4</v>
      </c>
      <c r="S29" s="146"/>
      <c r="T29" s="147">
        <v>6</v>
      </c>
      <c r="U29" s="148"/>
      <c r="V29" s="146"/>
      <c r="W29" s="147"/>
      <c r="X29" s="187"/>
      <c r="Y29" s="148"/>
      <c r="Z29" s="65"/>
      <c r="AA29" s="147">
        <v>10</v>
      </c>
      <c r="AB29" s="109"/>
      <c r="AC29" s="122"/>
      <c r="AD29" s="109"/>
      <c r="AE29" s="6"/>
      <c r="AF29" s="31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</row>
    <row r="30" spans="1:51" x14ac:dyDescent="0.25">
      <c r="A30" s="109"/>
      <c r="B30" s="175">
        <v>42521</v>
      </c>
      <c r="C30" s="109" t="s">
        <v>407</v>
      </c>
      <c r="D30" s="109" t="s">
        <v>408</v>
      </c>
      <c r="E30" s="109" t="s">
        <v>49</v>
      </c>
      <c r="F30" s="4" t="s">
        <v>788</v>
      </c>
      <c r="G30" s="166">
        <v>8</v>
      </c>
      <c r="H30" s="158">
        <v>30</v>
      </c>
      <c r="I30" s="205">
        <v>10</v>
      </c>
      <c r="J30" s="109"/>
      <c r="K30" s="109"/>
      <c r="L30" s="70">
        <v>12</v>
      </c>
      <c r="M30" s="183"/>
      <c r="N30" s="76">
        <f t="shared" si="4"/>
        <v>8</v>
      </c>
      <c r="O30" s="136">
        <f>SUM(S30,V30,AB30,AF30,AJ30,AP30,AR30,AT30,AW30:AX30)</f>
        <v>0</v>
      </c>
      <c r="P30" s="47">
        <f>SUM(T30,W30,AA30,AD30,AG30:AH30,AK30,AM30,AO30,AU30)</f>
        <v>0</v>
      </c>
      <c r="Q30" s="130">
        <f t="shared" si="5"/>
        <v>0</v>
      </c>
      <c r="R30" s="76"/>
      <c r="S30" s="31"/>
      <c r="T30" s="47"/>
      <c r="U30" s="122"/>
      <c r="V30" s="31"/>
      <c r="W30" s="47"/>
      <c r="X30" s="6"/>
      <c r="Y30" s="122"/>
      <c r="Z30" s="109">
        <v>8</v>
      </c>
      <c r="AA30" s="109"/>
      <c r="AB30" s="109"/>
      <c r="AC30" s="122"/>
      <c r="AD30" s="109"/>
      <c r="AE30" s="6"/>
      <c r="AF30" s="31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</row>
    <row r="31" spans="1:51" x14ac:dyDescent="0.25">
      <c r="A31" s="109"/>
      <c r="B31" s="175">
        <v>42521</v>
      </c>
      <c r="C31" s="109" t="s">
        <v>790</v>
      </c>
      <c r="D31" s="109" t="s">
        <v>597</v>
      </c>
      <c r="E31" s="109" t="s">
        <v>50</v>
      </c>
      <c r="F31" s="4" t="s">
        <v>788</v>
      </c>
      <c r="G31" s="166">
        <v>70</v>
      </c>
      <c r="H31" s="158">
        <v>45</v>
      </c>
      <c r="I31" s="205"/>
      <c r="J31" s="109"/>
      <c r="K31" s="109"/>
      <c r="L31" s="70"/>
      <c r="M31" s="183"/>
      <c r="N31" s="25">
        <f>SUM(P31,R31,X31,Z31,AE31,AI31,AN31,AQ31,AS31)</f>
        <v>39</v>
      </c>
      <c r="O31" s="135">
        <f>SUM(S31,V31,AB31,AF31,AJ31,AP31,AR31,AT31,AW31,AX31)</f>
        <v>6</v>
      </c>
      <c r="P31" s="116">
        <f>SUM(T31,W31,AA31,AD31,AG31,AH31,AK31,AM31,AO31,AU31)</f>
        <v>25</v>
      </c>
      <c r="Q31" s="129">
        <f t="shared" si="5"/>
        <v>25</v>
      </c>
      <c r="R31" s="109">
        <v>8</v>
      </c>
      <c r="S31" s="31">
        <v>6</v>
      </c>
      <c r="T31" s="47">
        <v>15</v>
      </c>
      <c r="U31" s="122">
        <v>25</v>
      </c>
      <c r="V31" s="31"/>
      <c r="W31" s="47"/>
      <c r="X31" s="109"/>
      <c r="Y31" s="109"/>
      <c r="Z31" s="109">
        <v>6</v>
      </c>
      <c r="AA31" s="47">
        <v>10</v>
      </c>
      <c r="AB31" s="31"/>
      <c r="AC31" s="122"/>
      <c r="AD31" s="109"/>
      <c r="AE31" s="6"/>
      <c r="AF31" s="31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</row>
    <row r="32" spans="1:51" x14ac:dyDescent="0.25">
      <c r="A32" s="109"/>
      <c r="B32" s="175">
        <v>42521</v>
      </c>
      <c r="C32" s="109" t="s">
        <v>401</v>
      </c>
      <c r="D32" s="109" t="s">
        <v>402</v>
      </c>
      <c r="E32" s="109" t="s">
        <v>403</v>
      </c>
      <c r="F32" s="4" t="s">
        <v>788</v>
      </c>
      <c r="G32" s="166">
        <v>2</v>
      </c>
      <c r="H32" s="158">
        <v>31</v>
      </c>
      <c r="I32" s="205"/>
      <c r="J32" s="109"/>
      <c r="K32" s="109"/>
      <c r="L32" s="70">
        <v>14</v>
      </c>
      <c r="M32" s="183">
        <v>15</v>
      </c>
      <c r="N32" s="76">
        <f>SUM(P32,R32,X32,Z32,AE32,AI32,AN32,AQ32,AS32)</f>
        <v>2</v>
      </c>
      <c r="O32" s="136">
        <f>SUM(S32,V32,AB32,AF32,AJ32,AP32,AR32,AT32,AW32:AX32)</f>
        <v>0</v>
      </c>
      <c r="P32" s="47">
        <f>SUM(T32,W32,AA32,AD32,AG32:AH32,AK32,AM32,AO32,AU32)</f>
        <v>0</v>
      </c>
      <c r="Q32" s="130">
        <f t="shared" si="5"/>
        <v>0</v>
      </c>
      <c r="R32" s="76">
        <v>2</v>
      </c>
      <c r="S32" s="31"/>
      <c r="T32" s="47"/>
      <c r="U32" s="122"/>
      <c r="V32" s="31"/>
      <c r="W32" s="47"/>
      <c r="X32" s="6"/>
      <c r="Y32" s="122"/>
      <c r="Z32" s="109"/>
      <c r="AA32" s="109"/>
      <c r="AB32" s="109"/>
      <c r="AC32" s="122"/>
      <c r="AD32" s="109"/>
      <c r="AE32" s="6"/>
      <c r="AF32" s="31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</row>
    <row r="33" spans="1:51" x14ac:dyDescent="0.25">
      <c r="A33" s="109"/>
      <c r="B33" s="175">
        <v>42523</v>
      </c>
      <c r="C33" s="109" t="s">
        <v>841</v>
      </c>
      <c r="D33" s="109" t="s">
        <v>330</v>
      </c>
      <c r="E33" s="109" t="s">
        <v>56</v>
      </c>
      <c r="F33" s="4" t="s">
        <v>784</v>
      </c>
      <c r="G33" s="166">
        <v>74</v>
      </c>
      <c r="H33" s="158">
        <v>54</v>
      </c>
      <c r="I33" s="205"/>
      <c r="J33" s="109"/>
      <c r="K33" s="109"/>
      <c r="L33" s="70"/>
      <c r="M33" s="183">
        <v>12</v>
      </c>
      <c r="N33" s="25">
        <f>SUM(P33,R33,X33,Z33,AE33,AI33,AN33,AQ33,AS33)</f>
        <v>34</v>
      </c>
      <c r="O33" s="151">
        <f>+SUM(S33,V33,AB33,AF33,AJ33,AP33,AR33,AT33,AW33:AX33)</f>
        <v>15</v>
      </c>
      <c r="P33" s="116">
        <f>SUM(T33,W33,AA33,AD33,AG33,AH33,AK33,AM33,AO33,AU33)</f>
        <v>20</v>
      </c>
      <c r="Q33" s="129">
        <f t="shared" si="5"/>
        <v>25</v>
      </c>
      <c r="R33" s="76">
        <v>8</v>
      </c>
      <c r="S33" s="31">
        <v>15</v>
      </c>
      <c r="T33" s="47">
        <v>20</v>
      </c>
      <c r="U33" s="122">
        <v>25</v>
      </c>
      <c r="V33" s="31"/>
      <c r="W33" s="47"/>
      <c r="X33" s="109"/>
      <c r="Y33" s="122"/>
      <c r="Z33" s="109">
        <v>6</v>
      </c>
      <c r="AA33" s="109"/>
      <c r="AB33" s="109"/>
      <c r="AC33" s="122"/>
      <c r="AD33" s="109"/>
      <c r="AE33" s="6"/>
      <c r="AF33" s="31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</row>
    <row r="34" spans="1:51" x14ac:dyDescent="0.25">
      <c r="A34" s="109"/>
      <c r="B34" s="175">
        <v>42523</v>
      </c>
      <c r="C34" s="109" t="s">
        <v>825</v>
      </c>
      <c r="D34" s="109" t="s">
        <v>703</v>
      </c>
      <c r="E34" s="109" t="s">
        <v>46</v>
      </c>
      <c r="F34" s="4" t="s">
        <v>788</v>
      </c>
      <c r="G34" s="166">
        <v>20</v>
      </c>
      <c r="H34" s="158">
        <v>30</v>
      </c>
      <c r="I34" s="205">
        <v>10</v>
      </c>
      <c r="J34" s="109"/>
      <c r="K34" s="109"/>
      <c r="L34" s="70"/>
      <c r="M34" s="183"/>
      <c r="N34" s="76">
        <f>SUM(P34,R34,X34,Z34,AE34,AI34,AN34,AQ34,AS34)</f>
        <v>20</v>
      </c>
      <c r="O34" s="136">
        <f>SUM(S34,V34,AB34,AF34,AJ34,AP34,AR34,AT34,AW34:AX34)</f>
        <v>0</v>
      </c>
      <c r="P34" s="47">
        <f>SUM(T34,W34,AA34,AD34,AG34:AH34,AK34,AM34,AO34,AU34)</f>
        <v>0</v>
      </c>
      <c r="Q34" s="130">
        <f>SUM(U34,AL34,AV34,Y34)</f>
        <v>0</v>
      </c>
      <c r="R34" s="76">
        <v>20</v>
      </c>
      <c r="S34" s="31"/>
      <c r="T34" s="47"/>
      <c r="U34" s="122"/>
      <c r="V34" s="31"/>
      <c r="W34" s="47"/>
      <c r="X34" s="6"/>
      <c r="Y34" s="122"/>
      <c r="Z34" s="109"/>
      <c r="AA34" s="47"/>
      <c r="AB34" s="31"/>
      <c r="AC34" s="122"/>
      <c r="AD34" s="47"/>
      <c r="AE34" s="6"/>
      <c r="AF34" s="31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</row>
    <row r="35" spans="1:51" x14ac:dyDescent="0.25">
      <c r="A35" s="109"/>
      <c r="B35" s="109"/>
      <c r="C35" s="109"/>
      <c r="D35" s="109"/>
      <c r="E35" s="109"/>
      <c r="F35" s="4"/>
      <c r="G35" s="166"/>
      <c r="H35" s="158"/>
      <c r="I35" s="205"/>
      <c r="J35" s="109"/>
      <c r="K35" s="109"/>
      <c r="L35" s="70"/>
      <c r="M35" s="183"/>
      <c r="N35" s="76"/>
      <c r="O35" s="109"/>
      <c r="P35" s="109"/>
      <c r="Q35" s="4"/>
      <c r="R35" s="76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22"/>
      <c r="AD35" s="109"/>
      <c r="AE35" s="6"/>
      <c r="AF35" s="31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</row>
    <row r="36" spans="1:51" x14ac:dyDescent="0.25">
      <c r="A36" s="109"/>
      <c r="B36" s="175">
        <v>42528</v>
      </c>
      <c r="C36" s="109" t="s">
        <v>629</v>
      </c>
      <c r="D36" s="109" t="s">
        <v>865</v>
      </c>
      <c r="E36" s="109" t="s">
        <v>791</v>
      </c>
      <c r="F36" s="4" t="s">
        <v>781</v>
      </c>
      <c r="G36" s="166">
        <v>89</v>
      </c>
      <c r="H36" s="158">
        <v>61</v>
      </c>
      <c r="I36" s="206"/>
      <c r="J36" s="109"/>
      <c r="K36" s="109"/>
      <c r="L36" s="70"/>
      <c r="M36" s="183"/>
      <c r="N36" s="25">
        <f t="shared" ref="N36:N42" si="6">SUM(P36,R36,X36,Z36,AE36,AI36,AN36,AQ36,AS36)</f>
        <v>47</v>
      </c>
      <c r="O36" s="135">
        <f>SUM(S36,V36,AB36,AF36,AJ36,AP36,AR36,AT36,AW36,AX36)</f>
        <v>14</v>
      </c>
      <c r="P36" s="116">
        <f>SUM(T36,W36,AA36,AC36,AG36:AH36,AK36,AM36,AO36,AU36)</f>
        <v>47</v>
      </c>
      <c r="Q36" s="129">
        <f>SUM(U36,AL36,AV36,AD36)</f>
        <v>28</v>
      </c>
      <c r="R36" s="25"/>
      <c r="S36" s="143">
        <v>8</v>
      </c>
      <c r="T36" s="116">
        <v>15</v>
      </c>
      <c r="U36" s="121">
        <v>8</v>
      </c>
      <c r="V36" s="143"/>
      <c r="W36" s="116"/>
      <c r="X36" s="23"/>
      <c r="Y36" s="121"/>
      <c r="Z36" s="23"/>
      <c r="AA36" s="116">
        <v>12</v>
      </c>
      <c r="AB36" s="143">
        <v>6</v>
      </c>
      <c r="AC36" s="121">
        <v>20</v>
      </c>
      <c r="AD36" s="121">
        <v>20</v>
      </c>
      <c r="AE36" s="6"/>
      <c r="AF36" s="31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</row>
    <row r="37" spans="1:51" x14ac:dyDescent="0.25">
      <c r="A37" s="109"/>
      <c r="B37" s="175">
        <v>42528</v>
      </c>
      <c r="C37" s="109" t="s">
        <v>405</v>
      </c>
      <c r="D37" s="109" t="s">
        <v>406</v>
      </c>
      <c r="E37" s="109" t="s">
        <v>47</v>
      </c>
      <c r="F37" s="4" t="s">
        <v>784</v>
      </c>
      <c r="G37" s="166">
        <v>68</v>
      </c>
      <c r="H37" s="158">
        <v>56</v>
      </c>
      <c r="I37" s="206"/>
      <c r="J37" s="109"/>
      <c r="K37" s="109"/>
      <c r="L37" s="70"/>
      <c r="M37" s="183"/>
      <c r="N37" s="25">
        <f t="shared" si="6"/>
        <v>50</v>
      </c>
      <c r="O37" s="135">
        <f>+SUM(S37,V37,AB37,AF37,AJ37,AP37,AR37,AT37,AW37:AX37)</f>
        <v>6</v>
      </c>
      <c r="P37" s="116">
        <f>SUM(T37,W37,AA37,AC37,AG37,AH37,AK37,AM37,AO37,AU37)</f>
        <v>30</v>
      </c>
      <c r="Q37" s="129">
        <f t="shared" ref="Q37:Q44" si="7">SUM(U37,AL37,AV37,Y37,AD37)</f>
        <v>12</v>
      </c>
      <c r="R37" s="76"/>
      <c r="S37" s="31"/>
      <c r="T37" s="47"/>
      <c r="U37" s="122"/>
      <c r="V37" s="31"/>
      <c r="W37" s="47"/>
      <c r="X37" s="109"/>
      <c r="Y37" s="122"/>
      <c r="Z37" s="109">
        <v>20</v>
      </c>
      <c r="AA37" s="47">
        <v>20</v>
      </c>
      <c r="AB37" s="31">
        <v>6</v>
      </c>
      <c r="AC37" s="122">
        <v>10</v>
      </c>
      <c r="AD37" s="122">
        <v>12</v>
      </c>
      <c r="AE37" s="6"/>
      <c r="AF37" s="31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</row>
    <row r="38" spans="1:51" x14ac:dyDescent="0.25">
      <c r="A38" s="109"/>
      <c r="B38" s="175">
        <v>42528</v>
      </c>
      <c r="C38" s="109" t="s">
        <v>309</v>
      </c>
      <c r="D38" s="109" t="s">
        <v>310</v>
      </c>
      <c r="E38" s="109" t="s">
        <v>45</v>
      </c>
      <c r="F38" s="4" t="s">
        <v>784</v>
      </c>
      <c r="G38" s="166">
        <v>53</v>
      </c>
      <c r="H38" s="158">
        <v>59</v>
      </c>
      <c r="I38" s="206"/>
      <c r="J38" s="109"/>
      <c r="K38" s="109"/>
      <c r="L38" s="70">
        <v>23</v>
      </c>
      <c r="M38" s="183">
        <v>2</v>
      </c>
      <c r="N38" s="25">
        <f t="shared" si="6"/>
        <v>24</v>
      </c>
      <c r="O38" s="135">
        <f>+SUM(S38,V38,AB38,AF38,AJ38,AP38,AR38,AT38,AW38:AX38)</f>
        <v>10</v>
      </c>
      <c r="P38" s="116">
        <f>SUM(T38,W38,AA38,AC38,AG38,AH38,AK38,AM38,AO38,AU38)</f>
        <v>18</v>
      </c>
      <c r="Q38" s="129">
        <f t="shared" si="7"/>
        <v>19</v>
      </c>
      <c r="R38" s="76">
        <v>6</v>
      </c>
      <c r="S38" s="31"/>
      <c r="T38" s="47">
        <v>12</v>
      </c>
      <c r="U38" s="122">
        <v>4</v>
      </c>
      <c r="V38" s="31"/>
      <c r="W38" s="47"/>
      <c r="X38" s="109"/>
      <c r="Y38" s="122"/>
      <c r="Z38" s="109"/>
      <c r="AA38" s="47"/>
      <c r="AB38" s="31">
        <v>10</v>
      </c>
      <c r="AC38" s="122">
        <v>6</v>
      </c>
      <c r="AD38" s="122">
        <v>15</v>
      </c>
      <c r="AE38" s="6"/>
      <c r="AF38" s="31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</row>
    <row r="39" spans="1:51" x14ac:dyDescent="0.25">
      <c r="A39" s="109"/>
      <c r="B39" s="175">
        <v>42528</v>
      </c>
      <c r="C39" s="109" t="s">
        <v>632</v>
      </c>
      <c r="D39" s="109" t="s">
        <v>183</v>
      </c>
      <c r="E39" s="109" t="s">
        <v>102</v>
      </c>
      <c r="F39" s="4" t="s">
        <v>788</v>
      </c>
      <c r="G39" s="166">
        <v>65</v>
      </c>
      <c r="H39" s="158">
        <v>45</v>
      </c>
      <c r="I39" s="206">
        <v>10</v>
      </c>
      <c r="J39" s="109"/>
      <c r="K39" s="109"/>
      <c r="L39" s="70"/>
      <c r="M39" s="183"/>
      <c r="N39" s="76">
        <f t="shared" si="6"/>
        <v>20</v>
      </c>
      <c r="O39" s="185">
        <f>SUM(S39,V39,AB39,AF39,AJ39,AP39,AR39,AT39,AW39:AX39)</f>
        <v>20</v>
      </c>
      <c r="P39" s="47">
        <f>SUM(T39,W39,AA39,AC39,AG39:AH39,AK39,AM39,AO39,AU39)</f>
        <v>20</v>
      </c>
      <c r="Q39" s="130">
        <f t="shared" si="7"/>
        <v>25</v>
      </c>
      <c r="R39" s="76"/>
      <c r="S39" s="31">
        <v>20</v>
      </c>
      <c r="T39" s="47"/>
      <c r="U39" s="122">
        <v>25</v>
      </c>
      <c r="V39" s="31"/>
      <c r="W39" s="47"/>
      <c r="X39" s="6"/>
      <c r="Y39" s="122"/>
      <c r="Z39" s="109"/>
      <c r="AA39" s="47"/>
      <c r="AB39" s="31"/>
      <c r="AC39" s="47">
        <v>20</v>
      </c>
      <c r="AD39" s="122"/>
      <c r="AE39" s="6"/>
      <c r="AF39" s="31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</row>
    <row r="40" spans="1:51" x14ac:dyDescent="0.25">
      <c r="A40" s="109"/>
      <c r="B40" s="175">
        <v>42528</v>
      </c>
      <c r="C40" s="109" t="s">
        <v>394</v>
      </c>
      <c r="D40" s="109" t="s">
        <v>395</v>
      </c>
      <c r="E40" s="109" t="s">
        <v>684</v>
      </c>
      <c r="F40" s="4" t="s">
        <v>788</v>
      </c>
      <c r="G40" s="166">
        <v>55</v>
      </c>
      <c r="H40" s="158">
        <v>50</v>
      </c>
      <c r="I40" s="206"/>
      <c r="J40" s="109"/>
      <c r="K40" s="109"/>
      <c r="L40" s="70">
        <v>20</v>
      </c>
      <c r="M40" s="183"/>
      <c r="N40" s="76">
        <f t="shared" si="6"/>
        <v>15</v>
      </c>
      <c r="O40" s="136">
        <f>SUM(S40,V40,AB40,AF40,AJ40,AP40,AR40,AT40,AW40:AX40)</f>
        <v>15</v>
      </c>
      <c r="P40" s="47">
        <f>SUM(T40,W40,AA40,AC40,AG40:AH40,AK40,AM40,AO40,AU40)</f>
        <v>15</v>
      </c>
      <c r="Q40" s="130">
        <f t="shared" si="7"/>
        <v>25</v>
      </c>
      <c r="R40" s="76"/>
      <c r="S40" s="31"/>
      <c r="T40" s="47"/>
      <c r="U40" s="122"/>
      <c r="V40" s="31"/>
      <c r="W40" s="47"/>
      <c r="X40" s="6"/>
      <c r="Y40" s="122"/>
      <c r="Z40" s="109"/>
      <c r="AA40" s="47"/>
      <c r="AB40" s="31">
        <v>15</v>
      </c>
      <c r="AC40" s="47">
        <v>15</v>
      </c>
      <c r="AD40" s="122">
        <v>25</v>
      </c>
      <c r="AE40" s="6"/>
      <c r="AF40" s="31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</row>
    <row r="41" spans="1:51" x14ac:dyDescent="0.25">
      <c r="A41" s="109"/>
      <c r="B41" s="175">
        <v>42528</v>
      </c>
      <c r="C41" s="109" t="s">
        <v>388</v>
      </c>
      <c r="D41" s="109" t="s">
        <v>395</v>
      </c>
      <c r="E41" s="109" t="s">
        <v>179</v>
      </c>
      <c r="F41" s="4" t="s">
        <v>788</v>
      </c>
      <c r="G41" s="166">
        <v>40</v>
      </c>
      <c r="H41" s="158">
        <v>33</v>
      </c>
      <c r="I41" s="206">
        <v>10</v>
      </c>
      <c r="J41" s="109"/>
      <c r="K41" s="109"/>
      <c r="L41" s="70"/>
      <c r="M41" s="182">
        <v>30</v>
      </c>
      <c r="N41" s="76">
        <f t="shared" si="6"/>
        <v>8</v>
      </c>
      <c r="O41" s="136">
        <f>SUM(S41,V41,AB41,AF41,AJ41,AP41,AR41,AT41,AW41:AX41)</f>
        <v>12</v>
      </c>
      <c r="P41" s="47">
        <f>SUM(T41,W41,AA41,AC41,AG41:AH41,AK41,AM41,AO41,AU41)</f>
        <v>8</v>
      </c>
      <c r="Q41" s="130">
        <f t="shared" si="7"/>
        <v>20</v>
      </c>
      <c r="R41" s="76"/>
      <c r="S41" s="31"/>
      <c r="T41" s="47"/>
      <c r="U41" s="122"/>
      <c r="V41" s="31"/>
      <c r="W41" s="47"/>
      <c r="X41" s="6"/>
      <c r="Y41" s="122"/>
      <c r="Z41" s="109"/>
      <c r="AA41" s="47"/>
      <c r="AB41" s="31">
        <v>12</v>
      </c>
      <c r="AC41" s="47">
        <v>8</v>
      </c>
      <c r="AD41" s="122">
        <v>20</v>
      </c>
      <c r="AE41" s="6"/>
      <c r="AF41" s="31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</row>
    <row r="42" spans="1:51" x14ac:dyDescent="0.25">
      <c r="A42" s="109"/>
      <c r="B42" s="175">
        <v>42528</v>
      </c>
      <c r="C42" s="109" t="s">
        <v>470</v>
      </c>
      <c r="D42" s="109" t="s">
        <v>384</v>
      </c>
      <c r="E42" s="109" t="s">
        <v>791</v>
      </c>
      <c r="F42" s="4" t="s">
        <v>788</v>
      </c>
      <c r="G42" s="166">
        <v>40</v>
      </c>
      <c r="H42" s="158">
        <v>31</v>
      </c>
      <c r="I42" s="206">
        <v>10</v>
      </c>
      <c r="J42" s="109"/>
      <c r="K42" s="109"/>
      <c r="L42" s="70"/>
      <c r="M42" s="183"/>
      <c r="N42" s="76">
        <f t="shared" si="6"/>
        <v>6</v>
      </c>
      <c r="O42" s="136">
        <f>SUM(S42,V42,AB42,AF42,AJ42,AP42,AR42,AT42,AW42:AX42)</f>
        <v>16</v>
      </c>
      <c r="P42" s="47">
        <f>SUM(T42,W42,AA42,AC42,AG42:AH42,AK42,AM42,AO42,AU42)</f>
        <v>0</v>
      </c>
      <c r="Q42" s="130">
        <f t="shared" si="7"/>
        <v>18</v>
      </c>
      <c r="R42" s="168">
        <v>6</v>
      </c>
      <c r="S42" s="146">
        <v>8</v>
      </c>
      <c r="T42" s="147"/>
      <c r="U42" s="148">
        <v>8</v>
      </c>
      <c r="V42" s="146"/>
      <c r="W42" s="147"/>
      <c r="X42" s="187"/>
      <c r="Y42" s="148"/>
      <c r="Z42" s="65"/>
      <c r="AA42" s="147"/>
      <c r="AB42" s="146">
        <v>8</v>
      </c>
      <c r="AC42" s="147"/>
      <c r="AD42" s="148">
        <v>10</v>
      </c>
      <c r="AE42" s="187"/>
      <c r="AF42" s="146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</row>
    <row r="43" spans="1:51" x14ac:dyDescent="0.25">
      <c r="A43" s="109"/>
      <c r="B43" s="175">
        <v>42528</v>
      </c>
      <c r="C43" s="109" t="s">
        <v>587</v>
      </c>
      <c r="D43" s="109" t="s">
        <v>588</v>
      </c>
      <c r="E43" s="109" t="s">
        <v>102</v>
      </c>
      <c r="F43" s="4" t="s">
        <v>784</v>
      </c>
      <c r="G43" s="166">
        <v>87</v>
      </c>
      <c r="H43" s="158">
        <v>58</v>
      </c>
      <c r="I43" s="207"/>
      <c r="J43" s="109"/>
      <c r="K43" s="109"/>
      <c r="L43" s="70"/>
      <c r="M43" s="183"/>
      <c r="N43" s="25">
        <f>SUM(P43,R43,X43,Z43,AE43,AI45,AJ46,AI45,AJ46,AI43,AN43,AQ43,AS43)</f>
        <v>38</v>
      </c>
      <c r="O43" s="151">
        <f>SUM(S43,V43,AB43,AF43,AJ43,AP43,AR43,AT43,AW43,AX43)</f>
        <v>23</v>
      </c>
      <c r="P43" s="116">
        <f>SUM(T43,W43,AA43,AC43,AG43,AH43,AK43,AM43,AO43,AU43)</f>
        <v>32</v>
      </c>
      <c r="Q43" s="129">
        <f t="shared" si="7"/>
        <v>26</v>
      </c>
      <c r="R43" s="76"/>
      <c r="S43" s="31"/>
      <c r="T43" s="47"/>
      <c r="U43" s="122"/>
      <c r="V43" s="31">
        <v>8</v>
      </c>
      <c r="W43" s="47">
        <v>12</v>
      </c>
      <c r="X43" s="109">
        <v>6</v>
      </c>
      <c r="Y43" s="122">
        <v>6</v>
      </c>
      <c r="Z43" s="109"/>
      <c r="AA43" s="47"/>
      <c r="AB43" s="31">
        <v>15</v>
      </c>
      <c r="AC43" s="47">
        <v>20</v>
      </c>
      <c r="AD43" s="122">
        <v>20</v>
      </c>
      <c r="AE43" s="6"/>
      <c r="AF43" s="31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</row>
    <row r="44" spans="1:51" x14ac:dyDescent="0.25">
      <c r="A44" s="109"/>
      <c r="B44" s="175">
        <v>42528</v>
      </c>
      <c r="C44" s="109" t="s">
        <v>646</v>
      </c>
      <c r="D44" s="109" t="s">
        <v>544</v>
      </c>
      <c r="E44" s="109" t="s">
        <v>791</v>
      </c>
      <c r="F44" s="4" t="s">
        <v>784</v>
      </c>
      <c r="G44" s="166">
        <v>69</v>
      </c>
      <c r="H44" s="158">
        <v>54</v>
      </c>
      <c r="I44" s="207"/>
      <c r="J44" s="109"/>
      <c r="K44" s="109"/>
      <c r="L44" s="70"/>
      <c r="M44" s="183"/>
      <c r="N44" s="25">
        <f>SUM(P44,R44,X44,Z44,AE44,AI30,AJ45,AI30,AJ45,AI44,AN44,AQ44,AS44)</f>
        <v>34</v>
      </c>
      <c r="O44" s="151">
        <f>SUM(S44,V44,AB44,AF44,AJ44,AP44,AR44,AT44,AW44,AX44)</f>
        <v>20</v>
      </c>
      <c r="P44" s="116">
        <f>SUM(T44,W44,AA44,AC44,AG44,AH44,AK44,AM44,AO44,AU44)</f>
        <v>14</v>
      </c>
      <c r="Q44" s="129">
        <f t="shared" si="7"/>
        <v>15</v>
      </c>
      <c r="R44" s="109">
        <v>20</v>
      </c>
      <c r="S44" s="31">
        <v>20</v>
      </c>
      <c r="T44" s="47">
        <v>2</v>
      </c>
      <c r="U44" s="122">
        <v>15</v>
      </c>
      <c r="V44" s="31"/>
      <c r="W44" s="47"/>
      <c r="X44" s="109"/>
      <c r="Y44" s="122"/>
      <c r="Z44" s="109"/>
      <c r="AA44" s="47"/>
      <c r="AB44" s="31"/>
      <c r="AC44" s="47">
        <v>12</v>
      </c>
      <c r="AD44" s="122"/>
      <c r="AE44" s="6"/>
      <c r="AF44" s="31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</row>
    <row r="45" spans="1:51" x14ac:dyDescent="0.25">
      <c r="A45" s="109"/>
      <c r="B45" s="109"/>
      <c r="C45" s="109"/>
      <c r="D45" s="109"/>
      <c r="E45" s="109"/>
      <c r="F45" s="4"/>
      <c r="G45" s="166"/>
      <c r="H45" s="158"/>
      <c r="I45" s="207"/>
      <c r="J45" s="109"/>
      <c r="K45" s="109"/>
      <c r="L45" s="70"/>
      <c r="M45" s="183"/>
      <c r="N45" s="76"/>
      <c r="O45" s="109"/>
      <c r="P45" s="109"/>
      <c r="Q45" s="4"/>
      <c r="R45" s="76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22"/>
      <c r="AD45" s="109"/>
      <c r="AE45" s="6"/>
      <c r="AF45" s="31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</row>
    <row r="46" spans="1:51" x14ac:dyDescent="0.25">
      <c r="A46" s="109"/>
      <c r="B46" s="175">
        <v>42535</v>
      </c>
      <c r="C46" s="109" t="s">
        <v>699</v>
      </c>
      <c r="D46" s="109" t="s">
        <v>384</v>
      </c>
      <c r="E46" s="109" t="s">
        <v>102</v>
      </c>
      <c r="F46" s="4" t="s">
        <v>788</v>
      </c>
      <c r="G46" s="166">
        <v>34</v>
      </c>
      <c r="H46" s="158">
        <v>35</v>
      </c>
      <c r="I46" s="207">
        <v>10</v>
      </c>
      <c r="J46" s="109"/>
      <c r="K46" s="109"/>
      <c r="L46" s="70"/>
      <c r="M46" s="183"/>
      <c r="N46" s="76"/>
      <c r="O46" s="109"/>
      <c r="P46" s="109"/>
      <c r="Q46" s="4"/>
      <c r="R46" s="76"/>
      <c r="S46" s="109"/>
      <c r="T46" s="109"/>
      <c r="U46" s="109"/>
      <c r="V46" s="109"/>
      <c r="W46" s="109"/>
      <c r="X46" s="109"/>
      <c r="Y46" s="109">
        <v>10</v>
      </c>
      <c r="Z46" s="109"/>
      <c r="AA46" s="109"/>
      <c r="AB46" s="109"/>
      <c r="AC46" s="122"/>
      <c r="AD46" s="109"/>
      <c r="AE46" s="6">
        <v>12</v>
      </c>
      <c r="AF46" s="31">
        <v>12</v>
      </c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</row>
    <row r="47" spans="1:51" x14ac:dyDescent="0.25">
      <c r="A47" s="109"/>
      <c r="B47" s="175">
        <v>42535</v>
      </c>
      <c r="C47" s="109" t="s">
        <v>875</v>
      </c>
      <c r="D47" s="109" t="s">
        <v>378</v>
      </c>
      <c r="E47" s="109" t="s">
        <v>403</v>
      </c>
      <c r="F47" s="4" t="s">
        <v>784</v>
      </c>
      <c r="G47" s="166">
        <v>77</v>
      </c>
      <c r="H47" s="158">
        <v>62</v>
      </c>
      <c r="I47" s="207"/>
      <c r="J47" s="109"/>
      <c r="K47" s="109"/>
      <c r="L47" s="70"/>
      <c r="M47" s="183"/>
      <c r="N47" s="25">
        <f>SUM(P47,R47,X47,Z47,AE47,AI47,AN47,AQ47,AS47)</f>
        <v>42</v>
      </c>
      <c r="O47" s="151">
        <f>+SUM(S47,V47,AB47,AF47,AJ47,AP47,AR47,AT47,AW47:AX47,AG47)</f>
        <v>20</v>
      </c>
      <c r="P47" s="116">
        <f>SUM(T47,W47,AA47,AC47,AH47,AK47,AM47,AO47,AU47)</f>
        <v>12</v>
      </c>
      <c r="Q47" s="129">
        <f>SUM(U47,AL47,AV47,Y47,AD47)</f>
        <v>15</v>
      </c>
      <c r="R47" s="25"/>
      <c r="S47" s="143"/>
      <c r="T47" s="116"/>
      <c r="U47" s="121"/>
      <c r="V47" s="143"/>
      <c r="W47" s="116"/>
      <c r="X47" s="23"/>
      <c r="Y47" s="23">
        <v>15</v>
      </c>
      <c r="Z47" s="116">
        <v>15</v>
      </c>
      <c r="AA47" s="143">
        <v>2</v>
      </c>
      <c r="AB47" s="116">
        <v>12</v>
      </c>
      <c r="AC47" s="121">
        <v>10</v>
      </c>
      <c r="AD47" s="23"/>
      <c r="AE47" s="230">
        <v>15</v>
      </c>
      <c r="AF47" s="143">
        <v>8</v>
      </c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</row>
    <row r="48" spans="1:51" x14ac:dyDescent="0.25">
      <c r="A48" s="109"/>
      <c r="B48" s="175">
        <v>42535</v>
      </c>
      <c r="C48" s="109" t="s">
        <v>876</v>
      </c>
      <c r="D48" s="109" t="s">
        <v>249</v>
      </c>
      <c r="E48" s="109" t="s">
        <v>46</v>
      </c>
      <c r="F48" s="4" t="s">
        <v>781</v>
      </c>
      <c r="G48" s="166">
        <v>129</v>
      </c>
      <c r="H48" s="158">
        <v>69</v>
      </c>
      <c r="I48" s="207">
        <v>10</v>
      </c>
      <c r="J48" s="109">
        <v>6</v>
      </c>
      <c r="K48" s="109">
        <v>0</v>
      </c>
      <c r="L48" s="70">
        <v>12</v>
      </c>
      <c r="M48" s="183"/>
      <c r="N48" s="25">
        <f>SUM(P48,R48,X48,Z48,AE48,AJ48,AO48,AR48,AT48)</f>
        <v>32</v>
      </c>
      <c r="O48" s="151">
        <f>SUM(S48,V48,AB48,AF48,AK48,AQ48,AS48,AU48,AX48,AY48,AG48)</f>
        <v>50</v>
      </c>
      <c r="P48" s="116">
        <f>SUM(T48,W48,AA48,AC48,AI48,AL48,AN48,AP48,AV48)</f>
        <v>0</v>
      </c>
      <c r="Q48" s="129">
        <f>SUM(U48,AM48,AW48,AD48,AH48)</f>
        <v>37</v>
      </c>
      <c r="R48" s="25">
        <v>15</v>
      </c>
      <c r="S48" s="143">
        <v>20</v>
      </c>
      <c r="T48" s="116"/>
      <c r="U48" s="121">
        <v>25</v>
      </c>
      <c r="V48" s="143"/>
      <c r="W48" s="116"/>
      <c r="X48" s="23"/>
      <c r="Y48" s="23">
        <v>10</v>
      </c>
      <c r="Z48" s="116">
        <v>2</v>
      </c>
      <c r="AA48" s="143"/>
      <c r="AB48" s="116"/>
      <c r="AC48" s="121"/>
      <c r="AD48" s="23">
        <v>12</v>
      </c>
      <c r="AE48" s="230">
        <v>15</v>
      </c>
      <c r="AF48" s="143">
        <v>10</v>
      </c>
      <c r="AG48" s="122">
        <v>20</v>
      </c>
      <c r="AI48" s="116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</row>
    <row r="49" spans="1:51" x14ac:dyDescent="0.25">
      <c r="A49" s="109"/>
      <c r="B49" s="175">
        <v>42536</v>
      </c>
      <c r="C49" s="109" t="s">
        <v>635</v>
      </c>
      <c r="D49" s="109" t="s">
        <v>264</v>
      </c>
      <c r="E49" s="109" t="s">
        <v>58</v>
      </c>
      <c r="F49" s="4" t="s">
        <v>788</v>
      </c>
      <c r="G49" s="166">
        <v>86</v>
      </c>
      <c r="H49" s="158">
        <v>35</v>
      </c>
      <c r="I49" s="207">
        <v>10</v>
      </c>
      <c r="J49" s="109"/>
      <c r="K49" s="109"/>
      <c r="L49" s="70"/>
      <c r="M49" s="183"/>
      <c r="N49" s="25">
        <f>SUM(P49,R49,X49,Z49,AE49,AJ49,AO49,AR49,AT49)</f>
        <v>52</v>
      </c>
      <c r="O49" s="151">
        <f>SUM(S49,V49,AB49,AF49,AK49,AQ49,AS49,AU49,AX49,AY49,AG49)</f>
        <v>12</v>
      </c>
      <c r="P49" s="116">
        <f>SUM(T49,W49,AA49,AC49,AI49,AL49,AN49,AP49,AV49)</f>
        <v>32</v>
      </c>
      <c r="Q49" s="129">
        <f>SUM(U49,AM49,AW49,AD49,AH49)</f>
        <v>22</v>
      </c>
      <c r="R49" s="76"/>
      <c r="S49" s="31">
        <v>12</v>
      </c>
      <c r="T49" s="47"/>
      <c r="U49" s="122">
        <v>12</v>
      </c>
      <c r="V49" s="31"/>
      <c r="W49" s="47"/>
      <c r="X49" s="6"/>
      <c r="Y49" s="122"/>
      <c r="Z49" s="109"/>
      <c r="AA49" s="31">
        <v>20</v>
      </c>
      <c r="AB49" s="47"/>
      <c r="AC49" s="122">
        <v>12</v>
      </c>
      <c r="AD49" s="187">
        <v>10</v>
      </c>
      <c r="AE49" s="187">
        <v>20</v>
      </c>
      <c r="AF49" s="31"/>
      <c r="AG49" s="76"/>
      <c r="AH49" s="147"/>
      <c r="AI49" s="65"/>
      <c r="AJ49" s="146"/>
      <c r="AK49" s="147"/>
      <c r="AL49" s="148"/>
      <c r="AM49" s="147"/>
      <c r="AN49" s="65"/>
      <c r="AO49" s="170"/>
      <c r="AP49" s="146"/>
      <c r="AQ49" s="65"/>
      <c r="AR49" s="146"/>
      <c r="AS49" s="65"/>
      <c r="AT49" s="31"/>
      <c r="AU49" s="47"/>
      <c r="AV49" s="109"/>
      <c r="AW49" s="109"/>
      <c r="AX49" s="109"/>
      <c r="AY49" s="109"/>
    </row>
    <row r="50" spans="1:51" x14ac:dyDescent="0.25">
      <c r="A50" s="109"/>
      <c r="B50" s="175">
        <v>42536</v>
      </c>
      <c r="C50" s="109" t="s">
        <v>868</v>
      </c>
      <c r="D50" s="109" t="s">
        <v>877</v>
      </c>
      <c r="E50" s="109" t="s">
        <v>179</v>
      </c>
      <c r="F50" s="4" t="s">
        <v>788</v>
      </c>
      <c r="G50" s="166">
        <v>35</v>
      </c>
      <c r="H50" s="158">
        <v>35</v>
      </c>
      <c r="I50" s="207"/>
      <c r="J50" s="109"/>
      <c r="K50" s="109"/>
      <c r="L50" s="70"/>
      <c r="M50" s="183"/>
      <c r="N50" s="25">
        <f>SUM(P50,R50,X50,Z50,AE50,AJ50,AO50,AR50,AT50)</f>
        <v>15</v>
      </c>
      <c r="O50" s="151">
        <f>SUM(S50,V50,AB50,AF50,AK50,AQ50,AS50,AU50,AX50,AY50,AG50)</f>
        <v>0</v>
      </c>
      <c r="P50" s="116">
        <f>SUM(T50,W50,AA50,AC50,AI50,AL50,AN50,AP50,AV50)</f>
        <v>0</v>
      </c>
      <c r="Q50" s="129">
        <f>SUM(U50,AM50,AW50,AD50,AH50)</f>
        <v>20</v>
      </c>
      <c r="R50" s="168"/>
      <c r="S50" s="146"/>
      <c r="T50" s="147"/>
      <c r="U50" s="148"/>
      <c r="V50" s="146"/>
      <c r="W50" s="147"/>
      <c r="X50" s="187"/>
      <c r="Y50" s="148"/>
      <c r="Z50" s="65"/>
      <c r="AA50" s="147"/>
      <c r="AB50" s="146"/>
      <c r="AC50" s="147"/>
      <c r="AD50" s="187">
        <v>20</v>
      </c>
      <c r="AE50" s="187">
        <v>15</v>
      </c>
      <c r="AF50" s="31"/>
      <c r="AH50" s="147"/>
      <c r="AI50" s="65"/>
      <c r="AJ50" s="146"/>
      <c r="AK50" s="147"/>
      <c r="AL50" s="148"/>
      <c r="AM50" s="147"/>
      <c r="AN50" s="65"/>
      <c r="AO50" s="170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</row>
    <row r="51" spans="1:51" x14ac:dyDescent="0.25">
      <c r="A51" s="109"/>
      <c r="B51" s="175">
        <v>42536</v>
      </c>
      <c r="C51" s="109" t="s">
        <v>878</v>
      </c>
      <c r="D51" s="109" t="s">
        <v>173</v>
      </c>
      <c r="E51" s="109" t="s">
        <v>46</v>
      </c>
      <c r="F51" s="4" t="s">
        <v>784</v>
      </c>
      <c r="G51" s="166">
        <v>36</v>
      </c>
      <c r="H51" s="158">
        <v>53</v>
      </c>
      <c r="I51" s="207"/>
      <c r="J51" s="109"/>
      <c r="K51" s="109"/>
      <c r="L51" s="70">
        <v>10</v>
      </c>
      <c r="M51" s="183">
        <v>15</v>
      </c>
      <c r="N51" s="25">
        <v>28</v>
      </c>
      <c r="O51" s="198">
        <v>0</v>
      </c>
      <c r="P51" s="116">
        <v>16</v>
      </c>
      <c r="Q51" s="129">
        <v>8</v>
      </c>
      <c r="R51" s="76"/>
      <c r="S51" s="31"/>
      <c r="T51" s="47">
        <v>6</v>
      </c>
      <c r="U51" s="122"/>
      <c r="V51" s="31"/>
      <c r="W51" s="47"/>
      <c r="X51" s="109"/>
      <c r="Y51" s="109"/>
      <c r="Z51" s="47">
        <v>6</v>
      </c>
      <c r="AA51" s="31"/>
      <c r="AB51" s="47">
        <v>4</v>
      </c>
      <c r="AC51" s="122">
        <v>8</v>
      </c>
      <c r="AD51" s="109"/>
      <c r="AE51" s="6">
        <v>12</v>
      </c>
      <c r="AG51" s="31"/>
      <c r="AH51" s="47"/>
      <c r="AI51" s="109"/>
      <c r="AJ51" s="31"/>
      <c r="AK51" s="47"/>
      <c r="AL51" s="122"/>
      <c r="AM51" s="47"/>
      <c r="AN51" s="109"/>
      <c r="AO51" s="145"/>
      <c r="AP51" s="31"/>
      <c r="AQ51" s="109"/>
      <c r="AR51" s="31"/>
      <c r="AS51" s="109"/>
      <c r="AT51" s="109"/>
      <c r="AU51" s="109"/>
      <c r="AV51" s="109"/>
      <c r="AW51" s="109"/>
      <c r="AX51" s="109"/>
      <c r="AY51" s="109"/>
    </row>
    <row r="52" spans="1:51" x14ac:dyDescent="0.25">
      <c r="A52" s="109"/>
      <c r="B52" s="175">
        <v>42536</v>
      </c>
      <c r="C52" s="109" t="s">
        <v>626</v>
      </c>
      <c r="D52" s="109" t="s">
        <v>627</v>
      </c>
      <c r="E52" s="109" t="s">
        <v>791</v>
      </c>
      <c r="F52" s="4" t="s">
        <v>781</v>
      </c>
      <c r="G52" s="166">
        <v>145</v>
      </c>
      <c r="H52" s="158">
        <v>75</v>
      </c>
      <c r="I52" s="207"/>
      <c r="J52" s="109"/>
      <c r="K52" s="109"/>
      <c r="L52" s="70"/>
      <c r="M52" s="183"/>
      <c r="N52" s="25">
        <v>55</v>
      </c>
      <c r="O52" s="151">
        <f>SUM(S52,V52,AA52,AK52,AQ52,AS52,AU52,AX52,AY52,AF52)</f>
        <v>40</v>
      </c>
      <c r="P52" s="116">
        <v>15</v>
      </c>
      <c r="Q52" s="129">
        <f>SUM(U52,AM52,AW52,AC52,AG52)</f>
        <v>50</v>
      </c>
      <c r="R52" s="25"/>
      <c r="S52" s="143"/>
      <c r="T52" s="116"/>
      <c r="U52" s="121"/>
      <c r="V52" s="143"/>
      <c r="W52" s="116"/>
      <c r="X52" s="23"/>
      <c r="Y52" s="121"/>
      <c r="Z52" s="23"/>
      <c r="AA52" s="143">
        <v>20</v>
      </c>
      <c r="AB52" s="116">
        <v>15</v>
      </c>
      <c r="AC52" s="121">
        <v>25</v>
      </c>
      <c r="AD52" s="23">
        <v>20</v>
      </c>
      <c r="AE52" s="230">
        <v>20</v>
      </c>
      <c r="AF52" s="143">
        <v>20</v>
      </c>
      <c r="AG52" s="121">
        <v>25</v>
      </c>
      <c r="AI52" s="116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</row>
    <row r="53" spans="1:51" x14ac:dyDescent="0.25">
      <c r="A53" s="109"/>
      <c r="B53" s="109"/>
      <c r="C53" s="109"/>
      <c r="D53" s="109"/>
      <c r="E53" s="109"/>
      <c r="F53" s="4"/>
      <c r="G53" s="166"/>
      <c r="H53" s="158"/>
      <c r="I53" s="207"/>
      <c r="J53" s="109"/>
      <c r="K53" s="109"/>
      <c r="L53" s="70"/>
      <c r="M53" s="183"/>
      <c r="N53" s="76"/>
      <c r="O53" s="109"/>
      <c r="P53" s="109"/>
      <c r="Q53" s="4"/>
      <c r="R53" s="76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22"/>
      <c r="AD53" s="109"/>
      <c r="AE53" s="6"/>
      <c r="AF53" s="31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</row>
    <row r="54" spans="1:51" x14ac:dyDescent="0.25">
      <c r="A54" s="109"/>
      <c r="B54" s="175">
        <v>42542</v>
      </c>
      <c r="C54" s="109" t="s">
        <v>639</v>
      </c>
      <c r="D54" s="109" t="s">
        <v>640</v>
      </c>
      <c r="E54" s="109" t="s">
        <v>56</v>
      </c>
      <c r="F54" s="4" t="s">
        <v>788</v>
      </c>
      <c r="G54" s="166"/>
      <c r="H54" s="158"/>
      <c r="I54" s="207"/>
      <c r="J54" s="109"/>
      <c r="K54" s="109"/>
      <c r="L54" s="70"/>
      <c r="M54" s="183"/>
      <c r="N54" s="76"/>
      <c r="O54" s="109"/>
      <c r="P54" s="109"/>
      <c r="Q54" s="4"/>
      <c r="R54" s="76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22"/>
      <c r="AD54" s="109"/>
      <c r="AE54" s="6"/>
      <c r="AF54" s="31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</row>
    <row r="55" spans="1:51" x14ac:dyDescent="0.25">
      <c r="A55" s="109"/>
      <c r="B55" s="175">
        <v>42542</v>
      </c>
      <c r="C55" s="109" t="s">
        <v>792</v>
      </c>
      <c r="D55" s="109" t="s">
        <v>259</v>
      </c>
      <c r="E55" s="109" t="s">
        <v>49</v>
      </c>
      <c r="F55" s="4" t="s">
        <v>784</v>
      </c>
      <c r="G55" s="166"/>
      <c r="H55" s="158"/>
      <c r="I55" s="207"/>
      <c r="J55" s="109"/>
      <c r="K55" s="109"/>
      <c r="L55" s="70"/>
      <c r="M55" s="183"/>
      <c r="N55" s="76"/>
      <c r="O55" s="109"/>
      <c r="P55" s="109"/>
      <c r="Q55" s="4"/>
      <c r="R55" s="76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22"/>
      <c r="AD55" s="109"/>
      <c r="AE55" s="6"/>
      <c r="AF55" s="31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</row>
    <row r="56" spans="1:51" x14ac:dyDescent="0.25">
      <c r="A56" s="109"/>
      <c r="B56" s="175">
        <v>42542</v>
      </c>
      <c r="C56" s="109" t="s">
        <v>602</v>
      </c>
      <c r="D56" s="109" t="s">
        <v>603</v>
      </c>
      <c r="E56" s="109" t="s">
        <v>102</v>
      </c>
      <c r="F56" s="4" t="s">
        <v>788</v>
      </c>
      <c r="G56" s="166"/>
      <c r="H56" s="158"/>
      <c r="I56" s="207"/>
      <c r="J56" s="109"/>
      <c r="K56" s="109"/>
      <c r="L56" s="70"/>
      <c r="M56" s="183"/>
      <c r="N56" s="76"/>
      <c r="O56" s="109"/>
      <c r="P56" s="109"/>
      <c r="Q56" s="4"/>
      <c r="R56" s="76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22"/>
      <c r="AD56" s="109"/>
      <c r="AE56" s="6"/>
      <c r="AF56" s="31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</row>
    <row r="57" spans="1:51" x14ac:dyDescent="0.25">
      <c r="A57" s="109"/>
      <c r="B57" s="175">
        <v>42542</v>
      </c>
      <c r="C57" s="109" t="s">
        <v>678</v>
      </c>
      <c r="D57" s="109" t="s">
        <v>679</v>
      </c>
      <c r="E57" s="109" t="s">
        <v>76</v>
      </c>
      <c r="F57" s="4" t="s">
        <v>788</v>
      </c>
      <c r="G57" s="166"/>
      <c r="H57" s="158"/>
      <c r="I57" s="207"/>
      <c r="J57" s="109"/>
      <c r="K57" s="109"/>
      <c r="L57" s="70"/>
      <c r="M57" s="183"/>
      <c r="N57" s="76"/>
      <c r="O57" s="109"/>
      <c r="P57" s="109"/>
      <c r="Q57" s="4"/>
      <c r="R57" s="76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22"/>
      <c r="AD57" s="109"/>
      <c r="AE57" s="6"/>
      <c r="AF57" s="31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</row>
    <row r="58" spans="1:51" x14ac:dyDescent="0.25">
      <c r="A58" s="109"/>
      <c r="B58" s="175">
        <v>42542</v>
      </c>
      <c r="C58" s="109" t="s">
        <v>830</v>
      </c>
      <c r="D58" s="109" t="s">
        <v>380</v>
      </c>
      <c r="E58" s="109" t="s">
        <v>47</v>
      </c>
      <c r="F58" s="4" t="s">
        <v>788</v>
      </c>
      <c r="G58" s="166"/>
      <c r="H58" s="158"/>
      <c r="I58" s="207"/>
      <c r="J58" s="109"/>
      <c r="K58" s="109"/>
      <c r="L58" s="70"/>
      <c r="M58" s="183"/>
      <c r="N58" s="76"/>
      <c r="O58" s="109"/>
      <c r="P58" s="109"/>
      <c r="Q58" s="4"/>
      <c r="R58" s="76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22"/>
      <c r="AD58" s="109"/>
      <c r="AE58" s="6"/>
      <c r="AF58" s="31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</row>
    <row r="59" spans="1:51" x14ac:dyDescent="0.25">
      <c r="A59" s="109"/>
      <c r="B59" s="175">
        <v>42543</v>
      </c>
      <c r="C59" s="109" t="s">
        <v>898</v>
      </c>
      <c r="D59" s="109" t="s">
        <v>205</v>
      </c>
      <c r="E59" s="109" t="s">
        <v>46</v>
      </c>
      <c r="F59" s="4" t="s">
        <v>781</v>
      </c>
      <c r="G59" s="166"/>
      <c r="H59" s="158"/>
      <c r="I59" s="207"/>
      <c r="J59" s="109"/>
      <c r="K59" s="109"/>
      <c r="L59" s="70"/>
      <c r="M59" s="183"/>
      <c r="N59" s="76"/>
      <c r="O59" s="109"/>
      <c r="P59" s="109"/>
      <c r="Q59" s="4"/>
      <c r="R59" s="76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22"/>
      <c r="AD59" s="109"/>
      <c r="AE59" s="6"/>
      <c r="AF59" s="31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  <c r="AV59" s="109"/>
      <c r="AW59" s="109"/>
      <c r="AX59" s="109"/>
      <c r="AY59" s="109"/>
    </row>
    <row r="60" spans="1:51" x14ac:dyDescent="0.25">
      <c r="A60" s="109"/>
      <c r="B60" s="175">
        <v>42543</v>
      </c>
      <c r="C60" s="109" t="s">
        <v>899</v>
      </c>
      <c r="D60" s="109" t="s">
        <v>137</v>
      </c>
      <c r="E60" s="109" t="s">
        <v>50</v>
      </c>
      <c r="F60" s="4" t="s">
        <v>781</v>
      </c>
      <c r="G60" s="166"/>
      <c r="H60" s="158"/>
      <c r="I60" s="207"/>
      <c r="J60" s="109"/>
      <c r="K60" s="109"/>
      <c r="L60" s="70"/>
      <c r="M60" s="183"/>
      <c r="N60" s="76"/>
      <c r="O60" s="109"/>
      <c r="P60" s="109"/>
      <c r="Q60" s="4"/>
      <c r="R60" s="76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22"/>
      <c r="AD60" s="109"/>
      <c r="AE60" s="6"/>
      <c r="AF60" s="31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  <c r="AV60" s="109"/>
      <c r="AW60" s="109"/>
      <c r="AX60" s="109"/>
      <c r="AY60" s="109"/>
    </row>
    <row r="61" spans="1:51" x14ac:dyDescent="0.25">
      <c r="A61" s="109"/>
      <c r="B61" s="109"/>
      <c r="C61" s="109"/>
      <c r="D61" s="109"/>
      <c r="E61" s="109"/>
      <c r="F61" s="4"/>
      <c r="G61" s="166"/>
      <c r="H61" s="158"/>
      <c r="I61" s="207"/>
      <c r="J61" s="109"/>
      <c r="K61" s="109"/>
      <c r="L61" s="70"/>
      <c r="M61" s="183"/>
      <c r="N61" s="76"/>
      <c r="O61" s="109"/>
      <c r="P61" s="109"/>
      <c r="Q61" s="4"/>
      <c r="R61" s="76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22"/>
      <c r="AD61" s="109"/>
      <c r="AE61" s="6"/>
      <c r="AF61" s="31"/>
      <c r="AG61" s="109"/>
      <c r="AH61" s="109"/>
      <c r="AI61" s="109"/>
      <c r="AJ61" s="109"/>
      <c r="AK61" s="109"/>
      <c r="AL61" s="109"/>
      <c r="AM61" s="109"/>
      <c r="AN61" s="109"/>
      <c r="AO61" s="109"/>
      <c r="AP61" s="109"/>
      <c r="AQ61" s="109"/>
      <c r="AR61" s="109"/>
      <c r="AS61" s="109"/>
      <c r="AT61" s="109"/>
      <c r="AU61" s="109"/>
      <c r="AV61" s="109"/>
      <c r="AW61" s="109"/>
      <c r="AX61" s="109"/>
      <c r="AY61" s="109"/>
    </row>
    <row r="62" spans="1:51" x14ac:dyDescent="0.25">
      <c r="A62" s="109"/>
      <c r="B62" s="109"/>
      <c r="C62" s="109"/>
      <c r="D62" s="109"/>
      <c r="E62" s="109"/>
      <c r="F62" s="4"/>
      <c r="G62" s="166"/>
      <c r="H62" s="158"/>
      <c r="I62" s="207"/>
      <c r="J62" s="109"/>
      <c r="K62" s="109"/>
      <c r="L62" s="70"/>
      <c r="M62" s="183"/>
      <c r="N62" s="76"/>
      <c r="O62" s="109"/>
      <c r="P62" s="109"/>
      <c r="Q62" s="4"/>
      <c r="R62" s="76"/>
      <c r="S62" s="109"/>
      <c r="T62" s="109"/>
      <c r="U62" s="109"/>
      <c r="V62" s="109"/>
      <c r="W62" s="109"/>
      <c r="X62" s="109"/>
      <c r="Y62" s="109"/>
      <c r="Z62" s="109"/>
      <c r="AA62" s="109"/>
      <c r="AB62" s="109"/>
      <c r="AC62" s="122"/>
      <c r="AD62" s="109"/>
      <c r="AE62" s="6"/>
      <c r="AF62" s="31"/>
      <c r="AG62" s="109"/>
      <c r="AH62" s="109"/>
      <c r="AI62" s="109"/>
      <c r="AJ62" s="109"/>
      <c r="AK62" s="109"/>
      <c r="AL62" s="109"/>
      <c r="AM62" s="109"/>
      <c r="AN62" s="109"/>
      <c r="AO62" s="109"/>
      <c r="AP62" s="109"/>
      <c r="AQ62" s="109"/>
      <c r="AR62" s="109"/>
      <c r="AS62" s="109"/>
      <c r="AT62" s="109"/>
      <c r="AU62" s="109"/>
      <c r="AV62" s="109"/>
      <c r="AW62" s="109"/>
      <c r="AX62" s="109"/>
      <c r="AY62" s="109"/>
    </row>
    <row r="63" spans="1:51" x14ac:dyDescent="0.25">
      <c r="A63" s="109"/>
      <c r="B63" s="109"/>
      <c r="C63" s="109"/>
      <c r="D63" s="109"/>
      <c r="E63" s="109"/>
      <c r="F63" s="4"/>
      <c r="G63" s="166"/>
      <c r="H63" s="158"/>
      <c r="I63" s="207"/>
      <c r="J63" s="109"/>
      <c r="K63" s="109"/>
      <c r="L63" s="70"/>
      <c r="M63" s="183"/>
      <c r="N63" s="76"/>
      <c r="O63" s="109"/>
      <c r="P63" s="109"/>
      <c r="Q63" s="4"/>
      <c r="R63" s="76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22"/>
      <c r="AD63" s="109"/>
      <c r="AE63" s="6"/>
      <c r="AF63" s="31"/>
      <c r="AG63" s="109"/>
      <c r="AH63" s="109"/>
      <c r="AI63" s="109"/>
      <c r="AJ63" s="109"/>
      <c r="AK63" s="109"/>
      <c r="AL63" s="109"/>
      <c r="AM63" s="109"/>
      <c r="AN63" s="109"/>
      <c r="AO63" s="109"/>
      <c r="AP63" s="109"/>
      <c r="AQ63" s="109"/>
      <c r="AR63" s="109"/>
      <c r="AS63" s="109"/>
      <c r="AT63" s="109"/>
      <c r="AU63" s="109"/>
      <c r="AV63" s="109"/>
      <c r="AW63" s="109"/>
      <c r="AX63" s="109"/>
      <c r="AY63" s="109"/>
    </row>
    <row r="64" spans="1:51" x14ac:dyDescent="0.25">
      <c r="A64" s="109"/>
      <c r="B64" s="109"/>
      <c r="C64" s="109"/>
      <c r="D64" s="109"/>
      <c r="E64" s="109"/>
      <c r="F64" s="4"/>
      <c r="G64" s="166"/>
      <c r="H64" s="158"/>
      <c r="I64" s="207"/>
      <c r="J64" s="109"/>
      <c r="K64" s="109"/>
      <c r="L64" s="70"/>
      <c r="M64" s="183"/>
      <c r="N64" s="76"/>
      <c r="O64" s="109"/>
      <c r="P64" s="109"/>
      <c r="Q64" s="4"/>
      <c r="R64" s="76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22"/>
      <c r="AD64" s="109"/>
      <c r="AE64" s="6"/>
      <c r="AF64" s="31"/>
      <c r="AG64" s="109"/>
      <c r="AH64" s="109"/>
      <c r="AI64" s="109"/>
      <c r="AJ64" s="109"/>
      <c r="AK64" s="109"/>
      <c r="AL64" s="109"/>
      <c r="AM64" s="109"/>
      <c r="AN64" s="109"/>
      <c r="AO64" s="109"/>
      <c r="AP64" s="109"/>
      <c r="AQ64" s="109"/>
      <c r="AR64" s="109"/>
      <c r="AS64" s="109"/>
      <c r="AT64" s="109"/>
      <c r="AU64" s="109"/>
      <c r="AV64" s="109"/>
      <c r="AW64" s="109"/>
      <c r="AX64" s="109"/>
      <c r="AY64" s="109"/>
    </row>
    <row r="65" spans="1:51" x14ac:dyDescent="0.25">
      <c r="A65" s="109"/>
      <c r="B65" s="109"/>
      <c r="C65" s="109"/>
      <c r="D65" s="109"/>
      <c r="E65" s="109"/>
      <c r="F65" s="4"/>
      <c r="G65" s="166"/>
      <c r="H65" s="158"/>
      <c r="I65" s="207"/>
      <c r="J65" s="109"/>
      <c r="K65" s="109"/>
      <c r="L65" s="70"/>
      <c r="M65" s="183"/>
      <c r="N65" s="76"/>
      <c r="O65" s="109"/>
      <c r="P65" s="109"/>
      <c r="Q65" s="4"/>
      <c r="R65" s="76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22"/>
      <c r="AD65" s="109"/>
      <c r="AE65" s="6"/>
      <c r="AF65" s="31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  <c r="AY65" s="109"/>
    </row>
    <row r="66" spans="1:51" x14ac:dyDescent="0.25">
      <c r="A66" s="109"/>
      <c r="B66" s="109"/>
      <c r="C66" s="109"/>
      <c r="D66" s="109"/>
      <c r="E66" s="109"/>
      <c r="F66" s="4"/>
      <c r="G66" s="166"/>
      <c r="H66" s="158"/>
      <c r="I66" s="207"/>
      <c r="J66" s="109"/>
      <c r="K66" s="109"/>
      <c r="L66" s="70"/>
      <c r="M66" s="183"/>
      <c r="N66" s="76"/>
      <c r="O66" s="109"/>
      <c r="P66" s="109"/>
      <c r="Q66" s="4"/>
      <c r="R66" s="76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22"/>
      <c r="AD66" s="109"/>
      <c r="AE66" s="6"/>
      <c r="AF66" s="31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  <c r="AY66" s="109"/>
    </row>
    <row r="67" spans="1:51" x14ac:dyDescent="0.25">
      <c r="A67" s="109"/>
      <c r="B67" s="109"/>
      <c r="C67" s="109"/>
      <c r="D67" s="109"/>
      <c r="E67" s="109"/>
      <c r="F67" s="4"/>
      <c r="G67" s="166"/>
      <c r="H67" s="158"/>
      <c r="I67" s="207"/>
      <c r="J67" s="109"/>
      <c r="K67" s="109"/>
      <c r="L67" s="70"/>
      <c r="M67" s="183"/>
      <c r="N67" s="76"/>
      <c r="O67" s="109"/>
      <c r="P67" s="109"/>
      <c r="Q67" s="4"/>
      <c r="R67" s="76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22"/>
      <c r="AD67" s="109"/>
      <c r="AE67" s="6"/>
      <c r="AF67" s="31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</row>
    <row r="68" spans="1:51" x14ac:dyDescent="0.25">
      <c r="A68" s="109"/>
      <c r="B68" s="109"/>
      <c r="C68" s="109"/>
      <c r="D68" s="109"/>
      <c r="E68" s="109"/>
      <c r="F68" s="4"/>
      <c r="G68" s="166"/>
      <c r="H68" s="158"/>
      <c r="I68" s="207"/>
      <c r="J68" s="109"/>
      <c r="K68" s="109"/>
      <c r="L68" s="70"/>
      <c r="M68" s="183"/>
      <c r="N68" s="76"/>
      <c r="O68" s="109"/>
      <c r="P68" s="109"/>
      <c r="Q68" s="4"/>
      <c r="R68" s="76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22"/>
      <c r="AD68" s="109"/>
      <c r="AE68" s="6"/>
      <c r="AF68" s="31"/>
      <c r="AG68" s="109"/>
      <c r="AH68" s="109"/>
      <c r="AI68" s="109"/>
      <c r="AJ68" s="109"/>
      <c r="AK68" s="109"/>
      <c r="AL68" s="109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</row>
    <row r="69" spans="1:51" x14ac:dyDescent="0.25">
      <c r="A69" s="109"/>
      <c r="B69" s="109"/>
      <c r="C69" s="109"/>
      <c r="D69" s="109"/>
      <c r="E69" s="109"/>
      <c r="F69" s="4"/>
      <c r="G69" s="166"/>
      <c r="H69" s="158"/>
      <c r="I69" s="207"/>
      <c r="J69" s="109"/>
      <c r="K69" s="109"/>
      <c r="L69" s="70"/>
      <c r="M69" s="183"/>
      <c r="N69" s="76"/>
      <c r="O69" s="109"/>
      <c r="P69" s="109"/>
      <c r="Q69" s="4"/>
      <c r="R69" s="76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22"/>
      <c r="AD69" s="109"/>
      <c r="AE69" s="6"/>
      <c r="AF69" s="31"/>
      <c r="AG69" s="109"/>
      <c r="AH69" s="109"/>
      <c r="AI69" s="109"/>
      <c r="AJ69" s="109"/>
      <c r="AK69" s="109"/>
      <c r="AL69" s="109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</row>
    <row r="70" spans="1:51" x14ac:dyDescent="0.25">
      <c r="A70" s="109"/>
      <c r="B70" s="109"/>
      <c r="C70" s="109"/>
      <c r="D70" s="109"/>
      <c r="E70" s="109"/>
      <c r="F70" s="4"/>
      <c r="G70" s="166"/>
      <c r="H70" s="158"/>
      <c r="I70" s="207"/>
      <c r="J70" s="109"/>
      <c r="K70" s="109"/>
      <c r="L70" s="70"/>
      <c r="M70" s="183"/>
      <c r="N70" s="76"/>
      <c r="O70" s="109"/>
      <c r="P70" s="109"/>
      <c r="Q70" s="4"/>
      <c r="R70" s="76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22"/>
      <c r="AD70" s="109"/>
      <c r="AE70" s="6"/>
      <c r="AF70" s="31"/>
      <c r="AG70" s="109"/>
      <c r="AH70" s="109"/>
      <c r="AI70" s="109"/>
      <c r="AJ70" s="109"/>
      <c r="AK70" s="109"/>
      <c r="AL70" s="109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</row>
    <row r="71" spans="1:51" x14ac:dyDescent="0.25">
      <c r="F71" s="181"/>
      <c r="H71" s="181"/>
      <c r="M71" s="184"/>
      <c r="Q71" s="181"/>
    </row>
    <row r="72" spans="1:51" x14ac:dyDescent="0.25">
      <c r="F72" s="181"/>
      <c r="H72" s="181"/>
      <c r="M72" s="184"/>
      <c r="Q72" s="181"/>
    </row>
    <row r="73" spans="1:51" x14ac:dyDescent="0.25">
      <c r="F73" s="181"/>
      <c r="H73" s="181"/>
      <c r="M73" s="184"/>
      <c r="Q73" s="181"/>
    </row>
    <row r="74" spans="1:51" x14ac:dyDescent="0.25">
      <c r="F74" s="181"/>
      <c r="H74" s="181"/>
      <c r="M74" s="184"/>
      <c r="Q74" s="181"/>
    </row>
    <row r="75" spans="1:51" x14ac:dyDescent="0.25">
      <c r="F75" s="181"/>
      <c r="H75" s="181"/>
      <c r="M75" s="184"/>
      <c r="Q75" s="181"/>
    </row>
    <row r="76" spans="1:51" x14ac:dyDescent="0.25">
      <c r="F76" s="181"/>
      <c r="H76" s="181"/>
      <c r="M76" s="184"/>
      <c r="Q76" s="181"/>
    </row>
    <row r="77" spans="1:51" x14ac:dyDescent="0.25">
      <c r="F77" s="181"/>
      <c r="H77" s="181"/>
      <c r="M77" s="184"/>
      <c r="Q77" s="181"/>
    </row>
    <row r="78" spans="1:51" x14ac:dyDescent="0.25">
      <c r="F78" s="181"/>
      <c r="H78" s="181"/>
      <c r="M78" s="184"/>
      <c r="Q78" s="181"/>
    </row>
    <row r="79" spans="1:51" x14ac:dyDescent="0.25">
      <c r="F79" s="181"/>
      <c r="H79" s="181"/>
      <c r="M79" s="184"/>
      <c r="Q79" s="181"/>
    </row>
    <row r="80" spans="1:51" x14ac:dyDescent="0.25">
      <c r="F80" s="181"/>
      <c r="H80" s="181"/>
      <c r="M80" s="184"/>
      <c r="Q80" s="181"/>
    </row>
    <row r="81" spans="6:17" x14ac:dyDescent="0.25">
      <c r="F81" s="181"/>
      <c r="H81" s="181"/>
      <c r="M81" s="184"/>
      <c r="Q81" s="181"/>
    </row>
    <row r="82" spans="6:17" x14ac:dyDescent="0.25">
      <c r="F82" s="181"/>
      <c r="H82" s="181"/>
      <c r="M82" s="184"/>
      <c r="Q82" s="181"/>
    </row>
    <row r="83" spans="6:17" x14ac:dyDescent="0.25">
      <c r="F83" s="181"/>
      <c r="H83" s="181"/>
      <c r="M83" s="184"/>
      <c r="Q83" s="181"/>
    </row>
    <row r="84" spans="6:17" x14ac:dyDescent="0.25">
      <c r="F84" s="181"/>
      <c r="H84" s="181"/>
      <c r="M84" s="184"/>
      <c r="Q84" s="181"/>
    </row>
    <row r="85" spans="6:17" x14ac:dyDescent="0.25">
      <c r="F85" s="181"/>
      <c r="H85" s="181"/>
      <c r="M85" s="184"/>
      <c r="Q85" s="181"/>
    </row>
    <row r="86" spans="6:17" x14ac:dyDescent="0.25">
      <c r="F86" s="181"/>
      <c r="H86" s="181"/>
      <c r="M86" s="184"/>
      <c r="Q86" s="181"/>
    </row>
    <row r="87" spans="6:17" x14ac:dyDescent="0.25">
      <c r="F87" s="181"/>
      <c r="H87" s="181"/>
      <c r="M87" s="184"/>
      <c r="Q87" s="181"/>
    </row>
    <row r="88" spans="6:17" x14ac:dyDescent="0.25">
      <c r="F88" s="181"/>
      <c r="H88" s="181"/>
      <c r="M88" s="184"/>
      <c r="Q88" s="181"/>
    </row>
    <row r="89" spans="6:17" x14ac:dyDescent="0.25">
      <c r="F89" s="181"/>
      <c r="H89" s="181"/>
      <c r="M89" s="184"/>
      <c r="Q89" s="181"/>
    </row>
    <row r="90" spans="6:17" x14ac:dyDescent="0.25">
      <c r="F90" s="181"/>
      <c r="H90" s="181"/>
      <c r="M90" s="184"/>
      <c r="Q90" s="181"/>
    </row>
    <row r="91" spans="6:17" x14ac:dyDescent="0.25">
      <c r="F91" s="181"/>
      <c r="H91" s="181"/>
      <c r="M91" s="184"/>
      <c r="Q91" s="181"/>
    </row>
    <row r="92" spans="6:17" x14ac:dyDescent="0.25">
      <c r="F92" s="181"/>
      <c r="H92" s="181"/>
      <c r="M92" s="184"/>
      <c r="Q92" s="181"/>
    </row>
    <row r="93" spans="6:17" x14ac:dyDescent="0.25">
      <c r="F93" s="181"/>
      <c r="H93" s="181"/>
      <c r="M93" s="184"/>
    </row>
    <row r="94" spans="6:17" x14ac:dyDescent="0.25">
      <c r="F94" s="181"/>
      <c r="H94" s="181"/>
      <c r="M94" s="184"/>
    </row>
    <row r="95" spans="6:17" x14ac:dyDescent="0.25">
      <c r="F95" s="181"/>
      <c r="H95" s="181"/>
      <c r="M95" s="184"/>
    </row>
    <row r="96" spans="6:17" x14ac:dyDescent="0.25">
      <c r="F96" s="181"/>
      <c r="H96" s="181"/>
      <c r="M96" s="184"/>
    </row>
    <row r="97" spans="6:13" x14ac:dyDescent="0.25">
      <c r="F97" s="181"/>
      <c r="H97" s="181"/>
      <c r="M97" s="184"/>
    </row>
    <row r="98" spans="6:13" x14ac:dyDescent="0.25">
      <c r="F98" s="181"/>
      <c r="H98" s="181"/>
      <c r="M98" s="184"/>
    </row>
    <row r="99" spans="6:13" x14ac:dyDescent="0.25">
      <c r="F99" s="181"/>
      <c r="H99" s="181"/>
      <c r="M99" s="184"/>
    </row>
    <row r="100" spans="6:13" x14ac:dyDescent="0.25">
      <c r="F100" s="181"/>
      <c r="H100" s="181"/>
      <c r="M100" s="184"/>
    </row>
    <row r="101" spans="6:13" x14ac:dyDescent="0.25">
      <c r="F101" s="181"/>
      <c r="H101" s="181"/>
      <c r="M101" s="184"/>
    </row>
    <row r="102" spans="6:13" x14ac:dyDescent="0.25">
      <c r="F102" s="181"/>
      <c r="H102" s="181"/>
      <c r="M102" s="184"/>
    </row>
    <row r="103" spans="6:13" x14ac:dyDescent="0.25">
      <c r="F103" s="181"/>
      <c r="H103" s="181"/>
      <c r="M103" s="184"/>
    </row>
    <row r="104" spans="6:13" x14ac:dyDescent="0.25">
      <c r="F104" s="181"/>
      <c r="H104" s="181"/>
      <c r="M104" s="184"/>
    </row>
    <row r="105" spans="6:13" x14ac:dyDescent="0.25">
      <c r="F105" s="181"/>
      <c r="H105" s="181"/>
      <c r="M105" s="184"/>
    </row>
    <row r="106" spans="6:13" x14ac:dyDescent="0.25">
      <c r="M106" s="18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Men Cat 1-2</vt:lpstr>
      <vt:lpstr>Men Cat 3</vt:lpstr>
      <vt:lpstr>Men Cat 4</vt:lpstr>
      <vt:lpstr>Men Cat 5</vt:lpstr>
      <vt:lpstr>Women</vt:lpstr>
      <vt:lpstr>Youth</vt:lpstr>
      <vt:lpstr>Para</vt:lpstr>
      <vt:lpstr>Team</vt:lpstr>
      <vt:lpstr>Upgrades</vt:lpstr>
      <vt:lpstr>How to Upgrade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ABA</dc:creator>
  <cp:lastModifiedBy>ABA</cp:lastModifiedBy>
  <cp:lastPrinted>2016-02-26T19:27:44Z</cp:lastPrinted>
  <dcterms:created xsi:type="dcterms:W3CDTF">2016-02-25T20:14:49Z</dcterms:created>
  <dcterms:modified xsi:type="dcterms:W3CDTF">2016-06-22T18:22:36Z</dcterms:modified>
</cp:coreProperties>
</file>